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.ivanova\Desktop\Docs_Incident\2026\Activa\ActivaBalanced\"/>
    </mc:Choice>
  </mc:AlternateContent>
  <xr:revisionPtr revIDLastSave="0" documentId="13_ncr:1_{DC076B4A-9EC3-44C1-82C1-8D379E5B2079}" xr6:coauthVersionLast="47" xr6:coauthVersionMax="47" xr10:uidLastSave="{00000000-0000-0000-0000-000000000000}"/>
  <bookViews>
    <workbookView xWindow="-120" yWindow="-120" windowWidth="29040" windowHeight="15720" tabRatio="796" activeTab="5" xr2:uid="{D65C94F5-B880-4DC3-B024-4D44E4356B62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'1-SB'!$A$1:$H$50</definedName>
    <definedName name="_xlnm.Print_Area" localSheetId="2">'2-OD'!$A$1:$H$30</definedName>
    <definedName name="_xlnm.Print_Area" localSheetId="4">'4-OSK'!$A$1:$I$39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4" l="1"/>
  <c r="E38" i="4" l="1"/>
  <c r="D18" i="2"/>
  <c r="A3" i="10"/>
  <c r="B3" i="10"/>
  <c r="C3" i="10"/>
  <c r="G3" i="10"/>
  <c r="A4" i="10"/>
  <c r="B4" i="10"/>
  <c r="C4" i="10"/>
  <c r="G4" i="10"/>
  <c r="A5" i="10"/>
  <c r="B5" i="10"/>
  <c r="C5" i="10"/>
  <c r="A6" i="10"/>
  <c r="B6" i="10"/>
  <c r="C6" i="10"/>
  <c r="G6" i="10"/>
  <c r="A7" i="10"/>
  <c r="B7" i="10"/>
  <c r="C7" i="10"/>
  <c r="G7" i="10"/>
  <c r="A8" i="10"/>
  <c r="B8" i="10"/>
  <c r="C8" i="10"/>
  <c r="G8" i="10"/>
  <c r="A9" i="10"/>
  <c r="B9" i="10"/>
  <c r="C9" i="10"/>
  <c r="A10" i="10"/>
  <c r="B10" i="10"/>
  <c r="C10" i="10"/>
  <c r="G10" i="10"/>
  <c r="A11" i="10"/>
  <c r="B11" i="10"/>
  <c r="C11" i="10"/>
  <c r="A12" i="10"/>
  <c r="B12" i="10"/>
  <c r="C12" i="10"/>
  <c r="G12" i="10"/>
  <c r="A13" i="10"/>
  <c r="B13" i="10"/>
  <c r="C13" i="10"/>
  <c r="G13" i="10"/>
  <c r="A14" i="10"/>
  <c r="B14" i="10"/>
  <c r="C14" i="10"/>
  <c r="G14" i="10"/>
  <c r="A15" i="10"/>
  <c r="B15" i="10"/>
  <c r="C15" i="10"/>
  <c r="G15" i="10"/>
  <c r="A16" i="10"/>
  <c r="B16" i="10"/>
  <c r="C16" i="10"/>
  <c r="G16" i="10"/>
  <c r="A17" i="10"/>
  <c r="B17" i="10"/>
  <c r="C17" i="10"/>
  <c r="G17" i="10"/>
  <c r="A18" i="10"/>
  <c r="B18" i="10"/>
  <c r="C18" i="10"/>
  <c r="A19" i="10"/>
  <c r="B19" i="10"/>
  <c r="C19" i="10"/>
  <c r="G19" i="10"/>
  <c r="A20" i="10"/>
  <c r="B20" i="10"/>
  <c r="C20" i="10"/>
  <c r="A21" i="10"/>
  <c r="B21" i="10"/>
  <c r="C21" i="10"/>
  <c r="G21" i="10"/>
  <c r="A22" i="10"/>
  <c r="B22" i="10"/>
  <c r="C22" i="10"/>
  <c r="G22" i="10"/>
  <c r="A23" i="10"/>
  <c r="B23" i="10"/>
  <c r="C23" i="10"/>
  <c r="G23" i="10"/>
  <c r="A24" i="10"/>
  <c r="B24" i="10"/>
  <c r="C24" i="10"/>
  <c r="G24" i="10"/>
  <c r="A25" i="10"/>
  <c r="B25" i="10"/>
  <c r="C25" i="10"/>
  <c r="G25" i="10"/>
  <c r="A26" i="10"/>
  <c r="B26" i="10"/>
  <c r="C26" i="10"/>
  <c r="G26" i="10"/>
  <c r="A27" i="10"/>
  <c r="B27" i="10"/>
  <c r="C27" i="10"/>
  <c r="G27" i="10"/>
  <c r="A28" i="10"/>
  <c r="B28" i="10"/>
  <c r="C28" i="10"/>
  <c r="G28" i="10"/>
  <c r="A29" i="10"/>
  <c r="B29" i="10"/>
  <c r="C29" i="10"/>
  <c r="G29" i="10"/>
  <c r="A30" i="10"/>
  <c r="B30" i="10"/>
  <c r="C30" i="10"/>
  <c r="A31" i="10"/>
  <c r="B31" i="10"/>
  <c r="C31" i="10"/>
  <c r="G31" i="10"/>
  <c r="A32" i="10"/>
  <c r="B32" i="10"/>
  <c r="C32" i="10"/>
  <c r="G32" i="10"/>
  <c r="A33" i="10"/>
  <c r="B33" i="10"/>
  <c r="C33" i="10"/>
  <c r="G33" i="10"/>
  <c r="A34" i="10"/>
  <c r="B34" i="10"/>
  <c r="C34" i="10"/>
  <c r="G34" i="10"/>
  <c r="A35" i="10"/>
  <c r="B35" i="10"/>
  <c r="C35" i="10"/>
  <c r="G35" i="10"/>
  <c r="A36" i="10"/>
  <c r="B36" i="10"/>
  <c r="C36" i="10"/>
  <c r="A37" i="10"/>
  <c r="B37" i="10"/>
  <c r="C37" i="10"/>
  <c r="G37" i="10"/>
  <c r="A38" i="10"/>
  <c r="B38" i="10"/>
  <c r="C38" i="10"/>
  <c r="A39" i="10"/>
  <c r="B39" i="10"/>
  <c r="C39" i="10"/>
  <c r="A40" i="10"/>
  <c r="B40" i="10"/>
  <c r="C40" i="10"/>
  <c r="G40" i="10"/>
  <c r="A41" i="10"/>
  <c r="B41" i="10"/>
  <c r="C41" i="10"/>
  <c r="G41" i="10"/>
  <c r="A42" i="10"/>
  <c r="B42" i="10"/>
  <c r="C42" i="10"/>
  <c r="G42" i="10"/>
  <c r="A43" i="10"/>
  <c r="B43" i="10"/>
  <c r="C43" i="10"/>
  <c r="G43" i="10"/>
  <c r="A44" i="10"/>
  <c r="B44" i="10"/>
  <c r="C44" i="10"/>
  <c r="G44" i="10"/>
  <c r="A45" i="10"/>
  <c r="B45" i="10"/>
  <c r="C45" i="10"/>
  <c r="G45" i="10"/>
  <c r="A46" i="10"/>
  <c r="B46" i="10"/>
  <c r="C46" i="10"/>
  <c r="G46" i="10"/>
  <c r="A47" i="10"/>
  <c r="B47" i="10"/>
  <c r="C47" i="10"/>
  <c r="G47" i="10"/>
  <c r="A48" i="10"/>
  <c r="B48" i="10"/>
  <c r="C48" i="10"/>
  <c r="A49" i="10"/>
  <c r="B49" i="10"/>
  <c r="C49" i="10"/>
  <c r="G49" i="10"/>
  <c r="A50" i="10"/>
  <c r="B50" i="10"/>
  <c r="C50" i="10"/>
  <c r="G50" i="10"/>
  <c r="A51" i="10"/>
  <c r="B51" i="10"/>
  <c r="C51" i="10"/>
  <c r="G51" i="10"/>
  <c r="A52" i="10"/>
  <c r="B52" i="10"/>
  <c r="C52" i="10"/>
  <c r="G52" i="10"/>
  <c r="A53" i="10"/>
  <c r="B53" i="10"/>
  <c r="C53" i="10"/>
  <c r="A54" i="10"/>
  <c r="B54" i="10"/>
  <c r="C54" i="10"/>
  <c r="A55" i="10"/>
  <c r="B55" i="10"/>
  <c r="C55" i="10"/>
  <c r="G55" i="10"/>
  <c r="A56" i="10"/>
  <c r="B56" i="10"/>
  <c r="C56" i="10"/>
  <c r="G56" i="10"/>
  <c r="A57" i="10"/>
  <c r="B57" i="10"/>
  <c r="C57" i="10"/>
  <c r="A58" i="10"/>
  <c r="B58" i="10"/>
  <c r="C58" i="10"/>
  <c r="G58" i="10"/>
  <c r="G59" i="10"/>
  <c r="A60" i="10"/>
  <c r="B60" i="10"/>
  <c r="C60" i="10"/>
  <c r="G60" i="10"/>
  <c r="A61" i="10"/>
  <c r="B61" i="10"/>
  <c r="C61" i="10"/>
  <c r="G61" i="10"/>
  <c r="A62" i="10"/>
  <c r="B62" i="10"/>
  <c r="C62" i="10"/>
  <c r="G62" i="10"/>
  <c r="A63" i="10"/>
  <c r="B63" i="10"/>
  <c r="C63" i="10"/>
  <c r="G63" i="10"/>
  <c r="A64" i="10"/>
  <c r="B64" i="10"/>
  <c r="C64" i="10"/>
  <c r="G64" i="10"/>
  <c r="A65" i="10"/>
  <c r="B65" i="10"/>
  <c r="C65" i="10"/>
  <c r="G65" i="10"/>
  <c r="A66" i="10"/>
  <c r="B66" i="10"/>
  <c r="C66" i="10"/>
  <c r="G66" i="10"/>
  <c r="A67" i="10"/>
  <c r="B67" i="10"/>
  <c r="C67" i="10"/>
  <c r="G67" i="10"/>
  <c r="A68" i="10"/>
  <c r="B68" i="10"/>
  <c r="C68" i="10"/>
  <c r="G68" i="10"/>
  <c r="A69" i="10"/>
  <c r="B69" i="10"/>
  <c r="C69" i="10"/>
  <c r="A70" i="10"/>
  <c r="B70" i="10"/>
  <c r="C70" i="10"/>
  <c r="A71" i="10"/>
  <c r="B71" i="10"/>
  <c r="C71" i="10"/>
  <c r="G71" i="10"/>
  <c r="A72" i="10"/>
  <c r="B72" i="10"/>
  <c r="C72" i="10"/>
  <c r="G72" i="10"/>
  <c r="A73" i="10"/>
  <c r="B73" i="10"/>
  <c r="C73" i="10"/>
  <c r="G73" i="10"/>
  <c r="A74" i="10"/>
  <c r="B74" i="10"/>
  <c r="C74" i="10"/>
  <c r="G74" i="10"/>
  <c r="A75" i="10"/>
  <c r="B75" i="10"/>
  <c r="C75" i="10"/>
  <c r="G75" i="10"/>
  <c r="A76" i="10"/>
  <c r="B76" i="10"/>
  <c r="C76" i="10"/>
  <c r="G76" i="10"/>
  <c r="A77" i="10"/>
  <c r="B77" i="10"/>
  <c r="C77" i="10"/>
  <c r="G77" i="10"/>
  <c r="A78" i="10"/>
  <c r="B78" i="10"/>
  <c r="C78" i="10"/>
  <c r="A79" i="10"/>
  <c r="B79" i="10"/>
  <c r="C79" i="10"/>
  <c r="G79" i="10"/>
  <c r="A80" i="10"/>
  <c r="B80" i="10"/>
  <c r="C80" i="10"/>
  <c r="G80" i="10"/>
  <c r="A81" i="10"/>
  <c r="B81" i="10"/>
  <c r="C81" i="10"/>
  <c r="G81" i="10"/>
  <c r="G82" i="10"/>
  <c r="A83" i="10"/>
  <c r="B83" i="10"/>
  <c r="C83" i="10"/>
  <c r="G83" i="10"/>
  <c r="A84" i="10"/>
  <c r="B84" i="10"/>
  <c r="C84" i="10"/>
  <c r="G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G88" i="10"/>
  <c r="A89" i="10"/>
  <c r="B89" i="10"/>
  <c r="C89" i="10"/>
  <c r="A90" i="10"/>
  <c r="B90" i="10"/>
  <c r="C90" i="10"/>
  <c r="A91" i="10"/>
  <c r="B91" i="10"/>
  <c r="C91" i="10"/>
  <c r="G91" i="10"/>
  <c r="A92" i="10"/>
  <c r="B92" i="10"/>
  <c r="C92" i="10"/>
  <c r="G92" i="10"/>
  <c r="A93" i="10"/>
  <c r="B93" i="10"/>
  <c r="C93" i="10"/>
  <c r="G93" i="10"/>
  <c r="A94" i="10"/>
  <c r="B94" i="10"/>
  <c r="C94" i="10"/>
  <c r="G94" i="10"/>
  <c r="A95" i="10"/>
  <c r="B95" i="10"/>
  <c r="C95" i="10"/>
  <c r="G95" i="10"/>
  <c r="A96" i="10"/>
  <c r="B96" i="10"/>
  <c r="C96" i="10"/>
  <c r="G96" i="10"/>
  <c r="A97" i="10"/>
  <c r="B97" i="10"/>
  <c r="C97" i="10"/>
  <c r="G97" i="10"/>
  <c r="A98" i="10"/>
  <c r="B98" i="10"/>
  <c r="C98" i="10"/>
  <c r="G98" i="10"/>
  <c r="A99" i="10"/>
  <c r="B99" i="10"/>
  <c r="C99" i="10"/>
  <c r="A100" i="10"/>
  <c r="B100" i="10"/>
  <c r="C100" i="10"/>
  <c r="G100" i="10"/>
  <c r="A101" i="10"/>
  <c r="B101" i="10"/>
  <c r="C101" i="10"/>
  <c r="G101" i="10"/>
  <c r="A102" i="10"/>
  <c r="B102" i="10"/>
  <c r="C102" i="10"/>
  <c r="A103" i="10"/>
  <c r="B103" i="10"/>
  <c r="C103" i="10"/>
  <c r="A104" i="10"/>
  <c r="B104" i="10"/>
  <c r="C104" i="10"/>
  <c r="G104" i="10"/>
  <c r="A105" i="10"/>
  <c r="B105" i="10"/>
  <c r="C105" i="10"/>
  <c r="A106" i="10"/>
  <c r="B106" i="10"/>
  <c r="C106" i="10"/>
  <c r="A107" i="10"/>
  <c r="B107" i="10"/>
  <c r="C107" i="10"/>
  <c r="G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G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G125" i="10"/>
  <c r="A126" i="10"/>
  <c r="B126" i="10"/>
  <c r="C126" i="10"/>
  <c r="A127" i="10"/>
  <c r="B127" i="10"/>
  <c r="C127" i="10"/>
  <c r="G127" i="10"/>
  <c r="A128" i="10"/>
  <c r="B128" i="10"/>
  <c r="C128" i="10"/>
  <c r="G128" i="10"/>
  <c r="A129" i="10"/>
  <c r="B129" i="10"/>
  <c r="C129" i="10"/>
  <c r="G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G133" i="10"/>
  <c r="A134" i="10"/>
  <c r="B134" i="10"/>
  <c r="C134" i="10"/>
  <c r="A135" i="10"/>
  <c r="B135" i="10"/>
  <c r="C135" i="10"/>
  <c r="G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G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G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G151" i="10"/>
  <c r="A152" i="10"/>
  <c r="B152" i="10"/>
  <c r="C152" i="10"/>
  <c r="A153" i="10"/>
  <c r="B153" i="10"/>
  <c r="C153" i="10"/>
  <c r="A154" i="10"/>
  <c r="B154" i="10"/>
  <c r="C154" i="10"/>
  <c r="G154" i="10"/>
  <c r="A155" i="10"/>
  <c r="B155" i="10"/>
  <c r="C155" i="10"/>
  <c r="G155" i="10"/>
  <c r="A157" i="10"/>
  <c r="B157" i="10"/>
  <c r="C157" i="10"/>
  <c r="A158" i="10"/>
  <c r="B158" i="10"/>
  <c r="C158" i="10"/>
  <c r="A159" i="10"/>
  <c r="B159" i="10"/>
  <c r="C159" i="10"/>
  <c r="A160" i="10"/>
  <c r="B160" i="10"/>
  <c r="C160" i="10"/>
  <c r="G160" i="10"/>
  <c r="A161" i="10"/>
  <c r="B161" i="10"/>
  <c r="C161" i="10"/>
  <c r="G161" i="10"/>
  <c r="A162" i="10"/>
  <c r="B162" i="10"/>
  <c r="C162" i="10"/>
  <c r="G162" i="10"/>
  <c r="A163" i="10"/>
  <c r="B163" i="10"/>
  <c r="C163" i="10"/>
  <c r="G163" i="10"/>
  <c r="A164" i="10"/>
  <c r="B164" i="10"/>
  <c r="C164" i="10"/>
  <c r="G164" i="10"/>
  <c r="A165" i="10"/>
  <c r="B165" i="10"/>
  <c r="C165" i="10"/>
  <c r="G165" i="10"/>
  <c r="A166" i="10"/>
  <c r="B166" i="10"/>
  <c r="C166" i="10"/>
  <c r="G166" i="10"/>
  <c r="A167" i="10"/>
  <c r="B167" i="10"/>
  <c r="C167" i="10"/>
  <c r="G167" i="10"/>
  <c r="A168" i="10"/>
  <c r="B168" i="10"/>
  <c r="C168" i="10"/>
  <c r="G168" i="10"/>
  <c r="A169" i="10"/>
  <c r="B169" i="10"/>
  <c r="C169" i="10"/>
  <c r="G169" i="10"/>
  <c r="A170" i="10"/>
  <c r="B170" i="10"/>
  <c r="C170" i="10"/>
  <c r="G170" i="10"/>
  <c r="A171" i="10"/>
  <c r="B171" i="10"/>
  <c r="C171" i="10"/>
  <c r="G171" i="10"/>
  <c r="A172" i="10"/>
  <c r="B172" i="10"/>
  <c r="C172" i="10"/>
  <c r="G172" i="10"/>
  <c r="A173" i="10"/>
  <c r="B173" i="10"/>
  <c r="C173" i="10"/>
  <c r="G173" i="10"/>
  <c r="A174" i="10"/>
  <c r="B174" i="10"/>
  <c r="C174" i="10"/>
  <c r="G174" i="10"/>
  <c r="A175" i="10"/>
  <c r="B175" i="10"/>
  <c r="C175" i="10"/>
  <c r="G175" i="10"/>
  <c r="A176" i="10"/>
  <c r="B176" i="10"/>
  <c r="C176" i="10"/>
  <c r="G176" i="10"/>
  <c r="A177" i="10"/>
  <c r="B177" i="10"/>
  <c r="C177" i="10"/>
  <c r="G177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G185" i="10"/>
  <c r="A186" i="10"/>
  <c r="B186" i="10"/>
  <c r="C186" i="10"/>
  <c r="G186" i="10"/>
  <c r="A187" i="10"/>
  <c r="B187" i="10"/>
  <c r="C187" i="10"/>
  <c r="G187" i="10"/>
  <c r="A188" i="10"/>
  <c r="B188" i="10"/>
  <c r="C188" i="10"/>
  <c r="G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G195" i="10"/>
  <c r="A196" i="10"/>
  <c r="B196" i="10"/>
  <c r="C196" i="10"/>
  <c r="A197" i="10"/>
  <c r="B197" i="10"/>
  <c r="C197" i="10"/>
  <c r="G197" i="10"/>
  <c r="A198" i="10"/>
  <c r="B198" i="10"/>
  <c r="C198" i="10"/>
  <c r="A199" i="10"/>
  <c r="B199" i="10"/>
  <c r="C199" i="10"/>
  <c r="G199" i="10"/>
  <c r="A200" i="10"/>
  <c r="B200" i="10"/>
  <c r="C200" i="10"/>
  <c r="G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G206" i="10"/>
  <c r="A207" i="10"/>
  <c r="B207" i="10"/>
  <c r="C207" i="10"/>
  <c r="A208" i="10"/>
  <c r="B208" i="10"/>
  <c r="C208" i="10"/>
  <c r="A209" i="10"/>
  <c r="B209" i="10"/>
  <c r="C209" i="10"/>
  <c r="G209" i="10"/>
  <c r="A210" i="10"/>
  <c r="B210" i="10"/>
  <c r="C210" i="10"/>
  <c r="G210" i="10"/>
  <c r="A211" i="10"/>
  <c r="B211" i="10"/>
  <c r="C211" i="10"/>
  <c r="A212" i="10"/>
  <c r="B212" i="10"/>
  <c r="C212" i="10"/>
  <c r="A213" i="10"/>
  <c r="B213" i="10"/>
  <c r="C213" i="10"/>
  <c r="G213" i="10"/>
  <c r="A214" i="10"/>
  <c r="B214" i="10"/>
  <c r="C214" i="10"/>
  <c r="A4" i="23"/>
  <c r="A5" i="23"/>
  <c r="D20" i="23"/>
  <c r="E20" i="23"/>
  <c r="F20" i="23" s="1"/>
  <c r="E26" i="23"/>
  <c r="E27" i="23"/>
  <c r="E28" i="23"/>
  <c r="E29" i="23"/>
  <c r="E35" i="23"/>
  <c r="D38" i="23"/>
  <c r="E38" i="23"/>
  <c r="F38" i="23"/>
  <c r="E50" i="23"/>
  <c r="A3" i="27"/>
  <c r="A4" i="27"/>
  <c r="G5" i="27"/>
  <c r="G6" i="27"/>
  <c r="G7" i="27"/>
  <c r="A3" i="21"/>
  <c r="A4" i="21"/>
  <c r="E4" i="21"/>
  <c r="E5" i="21"/>
  <c r="E6" i="21"/>
  <c r="A3" i="19"/>
  <c r="A4" i="19"/>
  <c r="F4" i="19"/>
  <c r="F5" i="19"/>
  <c r="F6" i="19"/>
  <c r="B3" i="18"/>
  <c r="B4" i="18"/>
  <c r="E4" i="18"/>
  <c r="E5" i="18"/>
  <c r="E6" i="18"/>
  <c r="E30" i="18"/>
  <c r="D50" i="23" s="1"/>
  <c r="D3" i="12"/>
  <c r="D4" i="12"/>
  <c r="W4" i="12"/>
  <c r="W5" i="12"/>
  <c r="W6" i="12"/>
  <c r="A12" i="12"/>
  <c r="B12" i="12"/>
  <c r="C12" i="12"/>
  <c r="A13" i="12"/>
  <c r="B13" i="12"/>
  <c r="C13" i="12"/>
  <c r="A14" i="12"/>
  <c r="B14" i="12"/>
  <c r="C14" i="12"/>
  <c r="A15" i="12"/>
  <c r="B15" i="12"/>
  <c r="C15" i="12"/>
  <c r="A16" i="12"/>
  <c r="B16" i="12"/>
  <c r="C16" i="12"/>
  <c r="A17" i="12"/>
  <c r="B17" i="12"/>
  <c r="C17" i="12"/>
  <c r="A18" i="12"/>
  <c r="B18" i="12"/>
  <c r="C18" i="12"/>
  <c r="A19" i="12"/>
  <c r="B19" i="12"/>
  <c r="C19" i="12"/>
  <c r="A20" i="12"/>
  <c r="B20" i="12"/>
  <c r="C20" i="12"/>
  <c r="A21" i="12"/>
  <c r="B21" i="12"/>
  <c r="C21" i="12"/>
  <c r="A22" i="12"/>
  <c r="B22" i="12"/>
  <c r="C22" i="12"/>
  <c r="A23" i="12"/>
  <c r="B23" i="12"/>
  <c r="C23" i="12"/>
  <c r="A24" i="12"/>
  <c r="B24" i="12"/>
  <c r="C24" i="12"/>
  <c r="A25" i="12"/>
  <c r="B25" i="12"/>
  <c r="C25" i="12"/>
  <c r="A26" i="12"/>
  <c r="B26" i="12"/>
  <c r="C26" i="12"/>
  <c r="A27" i="12"/>
  <c r="B27" i="12"/>
  <c r="C27" i="12"/>
  <c r="A28" i="12"/>
  <c r="B28" i="12"/>
  <c r="C28" i="12"/>
  <c r="A29" i="12"/>
  <c r="B29" i="12"/>
  <c r="C29" i="12"/>
  <c r="A30" i="12"/>
  <c r="B30" i="12"/>
  <c r="C30" i="12"/>
  <c r="A31" i="12"/>
  <c r="B31" i="12"/>
  <c r="C31" i="12"/>
  <c r="A32" i="12"/>
  <c r="B32" i="12"/>
  <c r="C32" i="12"/>
  <c r="A33" i="12"/>
  <c r="B33" i="12"/>
  <c r="C33" i="12"/>
  <c r="A34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U212" i="12"/>
  <c r="V212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U263" i="12"/>
  <c r="V263" i="12"/>
  <c r="A3" i="7"/>
  <c r="A4" i="7"/>
  <c r="E5" i="7"/>
  <c r="E6" i="7"/>
  <c r="E7" i="7"/>
  <c r="C13" i="7"/>
  <c r="C14" i="7"/>
  <c r="C15" i="7"/>
  <c r="D16" i="7"/>
  <c r="E16" i="7"/>
  <c r="E25" i="7" s="1"/>
  <c r="F16" i="7"/>
  <c r="F25" i="7" s="1"/>
  <c r="C17" i="7"/>
  <c r="G190" i="10" s="1"/>
  <c r="C18" i="7"/>
  <c r="G191" i="10" s="1"/>
  <c r="C19" i="7"/>
  <c r="G192" i="10" s="1"/>
  <c r="D20" i="7"/>
  <c r="E20" i="7"/>
  <c r="F20" i="7"/>
  <c r="C21" i="7"/>
  <c r="G194" i="10" s="1"/>
  <c r="C22" i="7"/>
  <c r="C23" i="7"/>
  <c r="G196" i="10" s="1"/>
  <c r="C24" i="7"/>
  <c r="C32" i="7"/>
  <c r="D33" i="7"/>
  <c r="D46" i="7" s="1"/>
  <c r="E33" i="7"/>
  <c r="F33" i="7"/>
  <c r="F46" i="7" s="1"/>
  <c r="C34" i="7"/>
  <c r="G202" i="10" s="1"/>
  <c r="C35" i="7"/>
  <c r="G203" i="10" s="1"/>
  <c r="C36" i="7"/>
  <c r="G204" i="10" s="1"/>
  <c r="C37" i="7"/>
  <c r="G205" i="10" s="1"/>
  <c r="C38" i="7"/>
  <c r="C39" i="7"/>
  <c r="G207" i="10" s="1"/>
  <c r="C40" i="7"/>
  <c r="G208" i="10" s="1"/>
  <c r="C41" i="7"/>
  <c r="C42" i="7"/>
  <c r="C43" i="7"/>
  <c r="G211" i="10" s="1"/>
  <c r="C44" i="7"/>
  <c r="G212" i="10" s="1"/>
  <c r="C45" i="7"/>
  <c r="E46" i="7"/>
  <c r="A3" i="6"/>
  <c r="A4" i="6"/>
  <c r="P5" i="6"/>
  <c r="P6" i="6"/>
  <c r="P7" i="6"/>
  <c r="C12" i="6"/>
  <c r="C18" i="6" s="1"/>
  <c r="F18" i="6" s="1"/>
  <c r="I18" i="6" s="1"/>
  <c r="D12" i="6"/>
  <c r="D18" i="6" s="1"/>
  <c r="E12" i="6"/>
  <c r="E18" i="6" s="1"/>
  <c r="F12" i="6"/>
  <c r="I12" i="6" s="1"/>
  <c r="Q12" i="6" s="1"/>
  <c r="G178" i="10" s="1"/>
  <c r="G12" i="6"/>
  <c r="H12" i="6"/>
  <c r="J12" i="6"/>
  <c r="K12" i="6"/>
  <c r="L12" i="6"/>
  <c r="M12" i="6"/>
  <c r="N12" i="6"/>
  <c r="O12" i="6"/>
  <c r="O18" i="6" s="1"/>
  <c r="P12" i="6"/>
  <c r="F13" i="6"/>
  <c r="I13" i="6"/>
  <c r="M13" i="6"/>
  <c r="P13" i="6"/>
  <c r="Q13" i="6"/>
  <c r="G179" i="10" s="1"/>
  <c r="F14" i="6"/>
  <c r="I14" i="6"/>
  <c r="Q14" i="6" s="1"/>
  <c r="G180" i="10" s="1"/>
  <c r="M14" i="6"/>
  <c r="P14" i="6"/>
  <c r="F15" i="6"/>
  <c r="I15" i="6"/>
  <c r="M15" i="6"/>
  <c r="P15" i="6"/>
  <c r="Q15" i="6"/>
  <c r="G181" i="10" s="1"/>
  <c r="F16" i="6"/>
  <c r="I16" i="6"/>
  <c r="M16" i="6"/>
  <c r="P16" i="6"/>
  <c r="Q16" i="6"/>
  <c r="G182" i="10" s="1"/>
  <c r="F17" i="6"/>
  <c r="I17" i="6" s="1"/>
  <c r="Q17" i="6" s="1"/>
  <c r="G183" i="10" s="1"/>
  <c r="M17" i="6"/>
  <c r="P17" i="6"/>
  <c r="G18" i="6"/>
  <c r="H18" i="6"/>
  <c r="J18" i="6"/>
  <c r="K18" i="6"/>
  <c r="L18" i="6"/>
  <c r="M18" i="6"/>
  <c r="P18" i="6" s="1"/>
  <c r="N18" i="6"/>
  <c r="A3" i="25"/>
  <c r="A4" i="25"/>
  <c r="D5" i="25"/>
  <c r="D6" i="25"/>
  <c r="D7" i="25"/>
  <c r="A3" i="3"/>
  <c r="A4" i="3"/>
  <c r="H5" i="3"/>
  <c r="H6" i="3"/>
  <c r="H7" i="3"/>
  <c r="I13" i="3"/>
  <c r="G136" i="10" s="1"/>
  <c r="C14" i="3"/>
  <c r="C18" i="3" s="1"/>
  <c r="C34" i="3" s="1"/>
  <c r="C36" i="3" s="1"/>
  <c r="D14" i="3"/>
  <c r="D18" i="3" s="1"/>
  <c r="E14" i="3"/>
  <c r="F14" i="3"/>
  <c r="F18" i="3" s="1"/>
  <c r="F34" i="3" s="1"/>
  <c r="F36" i="3" s="1"/>
  <c r="G14" i="3"/>
  <c r="G18" i="3" s="1"/>
  <c r="H14" i="3"/>
  <c r="H18" i="3" s="1"/>
  <c r="C15" i="3"/>
  <c r="I15" i="3" s="1"/>
  <c r="G138" i="10" s="1"/>
  <c r="D15" i="3"/>
  <c r="E15" i="3"/>
  <c r="F15" i="3"/>
  <c r="G15" i="3"/>
  <c r="H15" i="3"/>
  <c r="I16" i="3"/>
  <c r="G139" i="10" s="1"/>
  <c r="I17" i="3"/>
  <c r="G140" i="10" s="1"/>
  <c r="E18" i="3"/>
  <c r="E34" i="3" s="1"/>
  <c r="E36" i="3" s="1"/>
  <c r="C19" i="3"/>
  <c r="D19" i="3"/>
  <c r="E19" i="3"/>
  <c r="F19" i="3"/>
  <c r="G19" i="3"/>
  <c r="H19" i="3"/>
  <c r="I19" i="3"/>
  <c r="I20" i="3"/>
  <c r="G143" i="10" s="1"/>
  <c r="I21" i="3"/>
  <c r="G144" i="10" s="1"/>
  <c r="G22" i="3"/>
  <c r="H22" i="3"/>
  <c r="I22" i="3"/>
  <c r="G145" i="10" s="1"/>
  <c r="C23" i="3"/>
  <c r="I23" i="3" s="1"/>
  <c r="G146" i="10" s="1"/>
  <c r="D23" i="3"/>
  <c r="E23" i="3"/>
  <c r="F23" i="3"/>
  <c r="G23" i="3"/>
  <c r="H23" i="3"/>
  <c r="I24" i="3"/>
  <c r="I25" i="3"/>
  <c r="G148" i="10" s="1"/>
  <c r="I26" i="3"/>
  <c r="G149" i="10" s="1"/>
  <c r="C27" i="3"/>
  <c r="D27" i="3"/>
  <c r="E27" i="3"/>
  <c r="F27" i="3"/>
  <c r="G27" i="3"/>
  <c r="H27" i="3"/>
  <c r="I27" i="3"/>
  <c r="G150" i="10" s="1"/>
  <c r="I28" i="3"/>
  <c r="I29" i="3"/>
  <c r="G152" i="10" s="1"/>
  <c r="C30" i="3"/>
  <c r="D30" i="3"/>
  <c r="E30" i="3"/>
  <c r="F30" i="3"/>
  <c r="G30" i="3"/>
  <c r="H30" i="3"/>
  <c r="I30" i="3"/>
  <c r="G153" i="10" s="1"/>
  <c r="I31" i="3"/>
  <c r="I32" i="3"/>
  <c r="I33" i="3"/>
  <c r="G156" i="10" s="1"/>
  <c r="I35" i="3"/>
  <c r="G158" i="10" s="1"/>
  <c r="A3" i="4"/>
  <c r="A4" i="4"/>
  <c r="G5" i="4"/>
  <c r="G6" i="4"/>
  <c r="G7" i="4"/>
  <c r="E13" i="4"/>
  <c r="G108" i="10" s="1"/>
  <c r="H13" i="4"/>
  <c r="E14" i="4"/>
  <c r="G109" i="10" s="1"/>
  <c r="H14" i="4"/>
  <c r="E15" i="4"/>
  <c r="G110" i="10" s="1"/>
  <c r="H15" i="4"/>
  <c r="E16" i="4"/>
  <c r="G111" i="10" s="1"/>
  <c r="H16" i="4"/>
  <c r="E17" i="4"/>
  <c r="G112" i="10" s="1"/>
  <c r="H17" i="4"/>
  <c r="E18" i="4"/>
  <c r="G113" i="10" s="1"/>
  <c r="H18" i="4"/>
  <c r="C19" i="4"/>
  <c r="D19" i="4"/>
  <c r="E19" i="4"/>
  <c r="G114" i="10" s="1"/>
  <c r="F19" i="4"/>
  <c r="F37" i="4" s="1"/>
  <c r="G19" i="4"/>
  <c r="G37" i="4" s="1"/>
  <c r="H19" i="4"/>
  <c r="H37" i="4" s="1"/>
  <c r="H39" i="4" s="1"/>
  <c r="E21" i="4"/>
  <c r="G116" i="10" s="1"/>
  <c r="H21" i="4"/>
  <c r="E22" i="4"/>
  <c r="G117" i="10" s="1"/>
  <c r="H22" i="4"/>
  <c r="E23" i="4"/>
  <c r="G118" i="10" s="1"/>
  <c r="H23" i="4"/>
  <c r="E24" i="4"/>
  <c r="G119" i="10" s="1"/>
  <c r="H24" i="4"/>
  <c r="E25" i="4"/>
  <c r="G120" i="10" s="1"/>
  <c r="H25" i="4"/>
  <c r="E26" i="4"/>
  <c r="G121" i="10" s="1"/>
  <c r="H26" i="4"/>
  <c r="E27" i="4"/>
  <c r="G122" i="10" s="1"/>
  <c r="H27" i="4"/>
  <c r="E28" i="4"/>
  <c r="G123" i="10" s="1"/>
  <c r="H28" i="4"/>
  <c r="C29" i="4"/>
  <c r="D29" i="4"/>
  <c r="E29" i="4" s="1"/>
  <c r="G124" i="10" s="1"/>
  <c r="F29" i="4"/>
  <c r="G29" i="4"/>
  <c r="H29" i="4"/>
  <c r="E31" i="4"/>
  <c r="G126" i="10" s="1"/>
  <c r="H31" i="4"/>
  <c r="E32" i="4"/>
  <c r="H32" i="4"/>
  <c r="E33" i="4"/>
  <c r="H33" i="4"/>
  <c r="E34" i="4"/>
  <c r="H34" i="4"/>
  <c r="E35" i="4"/>
  <c r="G130" i="10" s="1"/>
  <c r="H35" i="4"/>
  <c r="C36" i="4"/>
  <c r="D36" i="4"/>
  <c r="F36" i="4"/>
  <c r="G36" i="4"/>
  <c r="H36" i="4"/>
  <c r="A3" i="2"/>
  <c r="A4" i="2"/>
  <c r="G4" i="2"/>
  <c r="G5" i="2"/>
  <c r="G6" i="2"/>
  <c r="C18" i="2"/>
  <c r="G18" i="2"/>
  <c r="G99" i="10" s="1"/>
  <c r="H18" i="2"/>
  <c r="H26" i="2" s="1"/>
  <c r="C25" i="2"/>
  <c r="G85" i="10" s="1"/>
  <c r="D25" i="2"/>
  <c r="A3" i="1"/>
  <c r="A4" i="1"/>
  <c r="G4" i="1"/>
  <c r="G5" i="1"/>
  <c r="G6" i="1"/>
  <c r="C12" i="1"/>
  <c r="G5" i="10" s="1"/>
  <c r="D12" i="1"/>
  <c r="D16" i="1" s="1"/>
  <c r="D18" i="1" s="1"/>
  <c r="C16" i="1"/>
  <c r="G16" i="1"/>
  <c r="H16" i="1"/>
  <c r="G18" i="1"/>
  <c r="G48" i="10" s="1"/>
  <c r="H18" i="1"/>
  <c r="G23" i="1"/>
  <c r="G53" i="10" s="1"/>
  <c r="H23" i="1"/>
  <c r="G24" i="1"/>
  <c r="E30" i="23" s="1"/>
  <c r="H24" i="1"/>
  <c r="H47" i="1" s="1"/>
  <c r="E12" i="23" s="1"/>
  <c r="C25" i="1"/>
  <c r="E19" i="23" s="1"/>
  <c r="D25" i="1"/>
  <c r="C27" i="1"/>
  <c r="C37" i="1" s="1"/>
  <c r="G30" i="10" s="1"/>
  <c r="D27" i="1"/>
  <c r="D37" i="1" s="1"/>
  <c r="G28" i="1"/>
  <c r="G57" i="10" s="1"/>
  <c r="H28" i="1"/>
  <c r="H40" i="1"/>
  <c r="C43" i="1"/>
  <c r="E41" i="23" s="1"/>
  <c r="D43" i="1"/>
  <c r="D37" i="4" l="1"/>
  <c r="D26" i="2"/>
  <c r="U264" i="12"/>
  <c r="D47" i="23" s="1"/>
  <c r="G54" i="10"/>
  <c r="D45" i="1"/>
  <c r="G18" i="10"/>
  <c r="F50" i="23"/>
  <c r="Q18" i="6"/>
  <c r="E47" i="23"/>
  <c r="F47" i="23" s="1"/>
  <c r="D27" i="2"/>
  <c r="D29" i="2" s="1"/>
  <c r="D30" i="2" s="1"/>
  <c r="D47" i="1"/>
  <c r="E11" i="23" s="1"/>
  <c r="E13" i="23" s="1"/>
  <c r="G20" i="10"/>
  <c r="I14" i="3"/>
  <c r="G137" i="10" s="1"/>
  <c r="G40" i="1"/>
  <c r="E44" i="23" s="1"/>
  <c r="H34" i="3"/>
  <c r="H36" i="3" s="1"/>
  <c r="D29" i="23" s="1"/>
  <c r="H27" i="2"/>
  <c r="H29" i="2" s="1"/>
  <c r="H30" i="2" s="1"/>
  <c r="G34" i="3"/>
  <c r="G36" i="3" s="1"/>
  <c r="D28" i="23" s="1"/>
  <c r="F28" i="23" s="1"/>
  <c r="G9" i="10"/>
  <c r="C18" i="1"/>
  <c r="G11" i="10" s="1"/>
  <c r="G26" i="2"/>
  <c r="G102" i="10" s="1"/>
  <c r="V264" i="12"/>
  <c r="C33" i="7"/>
  <c r="C20" i="7"/>
  <c r="G193" i="10" s="1"/>
  <c r="D25" i="7"/>
  <c r="C16" i="7"/>
  <c r="E36" i="4"/>
  <c r="G131" i="10" s="1"/>
  <c r="C37" i="4"/>
  <c r="E37" i="4"/>
  <c r="C26" i="2"/>
  <c r="G86" i="10" s="1"/>
  <c r="G78" i="10"/>
  <c r="G47" i="1"/>
  <c r="D12" i="23" s="1"/>
  <c r="G69" i="10"/>
  <c r="F29" i="23"/>
  <c r="G36" i="10"/>
  <c r="C45" i="1"/>
  <c r="D34" i="3"/>
  <c r="I18" i="3"/>
  <c r="G141" i="10" s="1"/>
  <c r="D26" i="23"/>
  <c r="F26" i="23" s="1"/>
  <c r="C27" i="2" l="1"/>
  <c r="C29" i="2" s="1"/>
  <c r="G27" i="2"/>
  <c r="G103" i="10" s="1"/>
  <c r="G70" i="10"/>
  <c r="D35" i="23"/>
  <c r="F35" i="23" s="1"/>
  <c r="G184" i="10"/>
  <c r="C46" i="7"/>
  <c r="G201" i="10"/>
  <c r="G189" i="10"/>
  <c r="C25" i="7"/>
  <c r="G132" i="10"/>
  <c r="E39" i="4"/>
  <c r="C47" i="1"/>
  <c r="G38" i="10"/>
  <c r="D36" i="3"/>
  <c r="I34" i="3"/>
  <c r="G157" i="10" s="1"/>
  <c r="G29" i="2" l="1"/>
  <c r="G87" i="10"/>
  <c r="G214" i="10"/>
  <c r="D44" i="23"/>
  <c r="F44" i="23" s="1"/>
  <c r="G198" i="10"/>
  <c r="D41" i="23"/>
  <c r="F41" i="23" s="1"/>
  <c r="G134" i="10"/>
  <c r="D19" i="23"/>
  <c r="F19" i="23" s="1"/>
  <c r="G89" i="10"/>
  <c r="C30" i="2"/>
  <c r="G90" i="10" s="1"/>
  <c r="G105" i="10"/>
  <c r="G30" i="2"/>
  <c r="G106" i="10" s="1"/>
  <c r="F24" i="19"/>
  <c r="F40" i="19"/>
  <c r="F56" i="19"/>
  <c r="F72" i="19"/>
  <c r="F88" i="19"/>
  <c r="F104" i="19"/>
  <c r="F13" i="18"/>
  <c r="F29" i="18"/>
  <c r="F58" i="19"/>
  <c r="F91" i="19"/>
  <c r="F28" i="19"/>
  <c r="F44" i="19"/>
  <c r="F60" i="19"/>
  <c r="F92" i="19"/>
  <c r="F13" i="19"/>
  <c r="F61" i="19"/>
  <c r="F109" i="19"/>
  <c r="F14" i="19"/>
  <c r="F62" i="19"/>
  <c r="F110" i="19"/>
  <c r="F47" i="19"/>
  <c r="F79" i="19"/>
  <c r="F20" i="18"/>
  <c r="F16" i="19"/>
  <c r="F21" i="18"/>
  <c r="F49" i="19"/>
  <c r="F97" i="19"/>
  <c r="F35" i="19"/>
  <c r="F99" i="19"/>
  <c r="F52" i="19"/>
  <c r="F68" i="19"/>
  <c r="F84" i="19"/>
  <c r="F25" i="18"/>
  <c r="F21" i="19"/>
  <c r="F101" i="19"/>
  <c r="F22" i="19"/>
  <c r="F54" i="19"/>
  <c r="F86" i="19"/>
  <c r="F102" i="19"/>
  <c r="F27" i="18"/>
  <c r="F55" i="19"/>
  <c r="F12" i="18"/>
  <c r="F25" i="19"/>
  <c r="F41" i="19"/>
  <c r="F57" i="19"/>
  <c r="F73" i="19"/>
  <c r="F89" i="19"/>
  <c r="F105" i="19"/>
  <c r="F14" i="18"/>
  <c r="F42" i="19"/>
  <c r="F74" i="19"/>
  <c r="F90" i="19"/>
  <c r="F106" i="19"/>
  <c r="F15" i="18"/>
  <c r="D11" i="23"/>
  <c r="D13" i="23" s="1"/>
  <c r="F17" i="18"/>
  <c r="F45" i="19"/>
  <c r="F77" i="19"/>
  <c r="F18" i="18"/>
  <c r="F46" i="19"/>
  <c r="F94" i="19"/>
  <c r="F15" i="19"/>
  <c r="F63" i="19"/>
  <c r="F111" i="19"/>
  <c r="F96" i="19"/>
  <c r="F17" i="19"/>
  <c r="F65" i="19"/>
  <c r="F18" i="19"/>
  <c r="F50" i="19"/>
  <c r="F82" i="19"/>
  <c r="F23" i="18"/>
  <c r="F36" i="19"/>
  <c r="F53" i="19"/>
  <c r="F69" i="19"/>
  <c r="F10" i="18"/>
  <c r="F70" i="19"/>
  <c r="F23" i="19"/>
  <c r="F87" i="19"/>
  <c r="F28" i="18"/>
  <c r="F26" i="19"/>
  <c r="G39" i="10"/>
  <c r="F27" i="19"/>
  <c r="F43" i="19"/>
  <c r="F59" i="19"/>
  <c r="F75" i="19"/>
  <c r="F107" i="19"/>
  <c r="F16" i="18"/>
  <c r="F12" i="19"/>
  <c r="F76" i="19"/>
  <c r="F108" i="19"/>
  <c r="F29" i="19"/>
  <c r="F93" i="19"/>
  <c r="F30" i="19"/>
  <c r="F78" i="19"/>
  <c r="F19" i="18"/>
  <c r="F31" i="19"/>
  <c r="F95" i="19"/>
  <c r="F32" i="19"/>
  <c r="F48" i="19"/>
  <c r="F64" i="19"/>
  <c r="F80" i="19"/>
  <c r="F33" i="19"/>
  <c r="F81" i="19"/>
  <c r="F22" i="18"/>
  <c r="F34" i="19"/>
  <c r="F66" i="19"/>
  <c r="F98" i="19"/>
  <c r="F19" i="19"/>
  <c r="F51" i="19"/>
  <c r="F67" i="19"/>
  <c r="F83" i="19"/>
  <c r="F24" i="18"/>
  <c r="F20" i="19"/>
  <c r="F100" i="19"/>
  <c r="F37" i="19"/>
  <c r="F85" i="19"/>
  <c r="F26" i="18"/>
  <c r="F38" i="19"/>
  <c r="F11" i="18"/>
  <c r="F39" i="19"/>
  <c r="F71" i="19"/>
  <c r="F103" i="19"/>
  <c r="D27" i="23"/>
  <c r="F27" i="23" s="1"/>
  <c r="I36" i="3"/>
  <c r="D30" i="23" l="1"/>
  <c r="F30" i="23" s="1"/>
  <c r="G159" i="10"/>
</calcChain>
</file>

<file path=xl/sharedStrings.xml><?xml version="1.0" encoding="utf-8"?>
<sst xmlns="http://schemas.openxmlformats.org/spreadsheetml/2006/main" count="3162" uniqueCount="1509">
  <si>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</si>
  <si>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</si>
  <si>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</si>
  <si>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</si>
  <si>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</si>
  <si>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</si>
  <si>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</si>
  <si>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</si>
  <si>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</si>
  <si>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</si>
  <si>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</si>
  <si>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</si>
  <si>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</si>
  <si>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</si>
  <si>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</si>
  <si>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</si>
  <si>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</si>
  <si>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</si>
  <si>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</si>
  <si>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</si>
  <si>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</si>
  <si>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</si>
  <si>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</si>
  <si>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</si>
  <si>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</si>
  <si>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</si>
  <si>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</si>
  <si>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</si>
  <si>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</si>
  <si>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</si>
  <si>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</si>
  <si>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</si>
  <si>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</si>
  <si>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</si>
  <si>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</si>
  <si>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</si>
  <si>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</si>
  <si>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</si>
  <si>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</si>
  <si>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</si>
  <si>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</si>
  <si>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</si>
  <si>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</si>
  <si>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</si>
  <si>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</si>
  <si>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</si>
  <si>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</si>
  <si>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</si>
  <si>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</si>
  <si>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</si>
  <si>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</si>
  <si>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</si>
  <si>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</si>
  <si>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</si>
  <si>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</si>
  <si>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</si>
  <si>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</si>
  <si>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</si>
  <si>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</si>
  <si>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</si>
  <si>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</si>
  <si>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</si>
  <si>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</si>
  <si>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</si>
  <si>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</si>
  <si>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</si>
  <si>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</si>
  <si>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</si>
  <si>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</si>
  <si>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</si>
  <si>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</si>
  <si>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</si>
  <si>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</si>
  <si>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</si>
  <si>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</si>
  <si>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</si>
  <si>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</si>
  <si>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</si>
  <si>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</si>
  <si>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</si>
  <si>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</si>
  <si>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</si>
  <si>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</si>
  <si>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</si>
  <si>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</si>
  <si>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</si>
  <si>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</si>
  <si>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</si>
  <si>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</si>
  <si>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</si>
  <si>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</si>
  <si>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</si>
  <si>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</si>
  <si>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</si>
  <si>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</si>
  <si>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</si>
  <si>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</si>
  <si>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</si>
  <si>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</si>
  <si>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</si>
  <si>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</si>
  <si>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</si>
  <si>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</si>
  <si>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</si>
  <si>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</si>
  <si>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</si>
  <si>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</si>
  <si>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</si>
  <si>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</si>
  <si>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</si>
  <si>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</si>
  <si>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</si>
  <si>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</si>
  <si>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</si>
  <si>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</si>
  <si>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</si>
  <si>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</si>
  <si>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</si>
  <si>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</si>
  <si>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</si>
  <si>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</si>
  <si>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</si>
  <si>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</si>
  <si>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</si>
  <si>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</si>
  <si>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</si>
  <si>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</si>
  <si>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</si>
  <si>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</si>
  <si>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</si>
  <si>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</si>
  <si>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</si>
  <si>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</si>
  <si>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</si>
  <si>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</si>
  <si>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</si>
  <si>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</si>
  <si>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</si>
  <si>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</si>
  <si>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</si>
  <si>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</si>
  <si>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</si>
  <si>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</si>
  <si>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</si>
  <si>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</si>
  <si>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</si>
  <si>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</si>
  <si>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</si>
  <si>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</si>
  <si>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</si>
  <si>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</si>
  <si>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</si>
  <si>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</si>
  <si>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</si>
  <si>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</si>
  <si>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</si>
  <si>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</si>
  <si>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</si>
  <si>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</si>
  <si>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</si>
  <si>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</si>
  <si>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</si>
  <si>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</si>
  <si>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</si>
  <si>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</si>
  <si>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</si>
  <si>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</si>
  <si>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</si>
  <si>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</si>
  <si>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</si>
  <si>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</si>
  <si>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</si>
  <si>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</si>
  <si>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</si>
  <si>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</si>
  <si>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</si>
  <si>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</si>
  <si>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</si>
  <si>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</si>
  <si>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</si>
  <si>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</si>
  <si>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</si>
  <si>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</si>
  <si>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</si>
  <si>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</si>
  <si>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</si>
  <si>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</si>
  <si>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</si>
  <si>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</si>
  <si>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</si>
  <si>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</si>
  <si>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</si>
  <si>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</si>
  <si>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</si>
  <si>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</si>
  <si>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</si>
  <si>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</si>
  <si>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</si>
  <si>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</si>
  <si>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</si>
  <si>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</si>
  <si>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</si>
  <si>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</si>
  <si>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</si>
  <si>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</si>
  <si>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</si>
  <si>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</si>
  <si>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</si>
  <si>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</si>
  <si>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</si>
  <si>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</si>
  <si>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</si>
  <si>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</si>
  <si>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</si>
  <si>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</si>
  <si>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</si>
  <si>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</si>
  <si>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</si>
  <si>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</si>
  <si>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</si>
  <si>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</si>
  <si>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</si>
  <si>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</si>
  <si>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</si>
  <si>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</si>
  <si>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</si>
  <si>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</si>
  <si>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</si>
  <si>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</si>
  <si>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</si>
  <si>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</si>
  <si>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</si>
  <si>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</si>
  <si>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</si>
  <si>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</si>
  <si>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</si>
  <si>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</si>
  <si>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</si>
  <si>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</si>
  <si>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</si>
  <si>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</si>
  <si>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</si>
  <si>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</si>
  <si>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</si>
  <si>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</si>
  <si>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</si>
  <si>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</si>
  <si>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</si>
  <si>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</si>
  <si>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</si>
  <si>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</si>
  <si>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</si>
  <si>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</si>
  <si>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</si>
  <si>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</si>
  <si>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</si>
  <si>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</si>
  <si>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</si>
  <si>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</si>
  <si>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</si>
  <si>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</si>
  <si>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</si>
  <si>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</si>
  <si>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</si>
  <si>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</si>
  <si>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</si>
  <si>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</si>
  <si>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</si>
  <si>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</si>
  <si>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</si>
  <si>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</si>
  <si>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</si>
  <si>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</si>
  <si>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</si>
  <si>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</si>
  <si>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</si>
  <si>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</si>
  <si>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</si>
  <si>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</si>
  <si>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</si>
  <si>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</si>
  <si>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</si>
  <si>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</si>
  <si>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</si>
  <si>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</si>
  <si>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</si>
  <si>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</si>
  <si>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</si>
  <si>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</si>
  <si>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</si>
  <si>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</si>
  <si>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</si>
  <si>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</si>
  <si>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</si>
  <si>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</si>
  <si>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</si>
  <si>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</si>
  <si>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</si>
  <si>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</si>
  <si>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</si>
  <si>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</si>
  <si>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</si>
  <si>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</si>
  <si>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</si>
  <si>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</si>
  <si>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</si>
  <si>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</si>
  <si>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</si>
  <si>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</si>
  <si>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</si>
  <si>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</si>
  <si>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</si>
  <si>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</si>
  <si>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</si>
  <si>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</si>
  <si>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</si>
  <si>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</si>
  <si>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</si>
  <si>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</si>
  <si>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</si>
  <si>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</si>
  <si>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</si>
  <si>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</si>
  <si>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</si>
  <si>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</si>
  <si>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</si>
  <si>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</si>
  <si>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</si>
  <si>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</si>
  <si>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</si>
  <si>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</si>
  <si>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</si>
  <si>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</si>
  <si>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</si>
  <si>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</si>
  <si>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</si>
  <si>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</si>
  <si>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</si>
  <si>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</si>
  <si>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</si>
  <si>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</si>
  <si>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</si>
  <si>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</si>
  <si>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</si>
  <si>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</si>
  <si>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</si>
  <si>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</si>
  <si>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</si>
  <si>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</si>
  <si>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</si>
  <si>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</si>
  <si>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</si>
  <si>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</si>
  <si>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</si>
  <si>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</si>
  <si>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</si>
  <si>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</si>
  <si>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</si>
  <si>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</si>
  <si>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</si>
  <si>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</si>
  <si>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</si>
  <si>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</si>
  <si>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</si>
  <si>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</si>
  <si>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</si>
  <si>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</si>
  <si>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</si>
  <si>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</si>
  <si>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</si>
  <si>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</si>
  <si>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</si>
  <si>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</si>
  <si>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</si>
  <si>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</si>
  <si>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</si>
  <si>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</si>
  <si>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</si>
  <si>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</si>
  <si>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</si>
  <si>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</si>
  <si>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</si>
  <si>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</si>
  <si>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</si>
  <si>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</si>
  <si>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</si>
  <si>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</si>
  <si>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</si>
  <si>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</si>
  <si>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</si>
  <si>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</si>
  <si>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</si>
  <si>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</si>
  <si>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</si>
  <si>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</si>
  <si>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</si>
  <si>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</si>
  <si>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</si>
  <si>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</si>
  <si>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</si>
  <si>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</si>
  <si>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</si>
  <si>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</si>
  <si>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</si>
  <si>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</si>
  <si>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</si>
  <si>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</si>
  <si>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</si>
  <si>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</si>
  <si>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</si>
  <si>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</si>
  <si>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</si>
  <si>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</si>
  <si>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</si>
  <si>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</si>
  <si>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</si>
  <si>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</si>
  <si>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</si>
  <si>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</si>
  <si>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</si>
  <si>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</si>
  <si>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</si>
  <si>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</si>
  <si>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</si>
  <si>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</si>
  <si>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</si>
  <si>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</si>
  <si>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</si>
  <si>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</si>
  <si>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</si>
  <si>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</si>
  <si>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</si>
  <si>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</si>
  <si>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</si>
  <si>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</si>
  <si>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</si>
  <si>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</si>
  <si>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</si>
  <si>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</si>
  <si>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</si>
  <si>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</si>
  <si>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</si>
  <si>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</si>
  <si>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</si>
  <si>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</si>
  <si>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</si>
  <si>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</si>
  <si>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</si>
  <si>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</si>
  <si>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</si>
  <si>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</si>
  <si>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</si>
  <si>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</si>
  <si>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</si>
  <si>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</si>
  <si>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</si>
  <si>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</si>
  <si>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</si>
  <si>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</si>
  <si>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</si>
  <si>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</si>
  <si>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</si>
  <si>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</si>
  <si>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</si>
  <si>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</si>
  <si>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</si>
  <si>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</si>
  <si>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</si>
  <si>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</si>
  <si>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</si>
  <si>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</si>
  <si>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</si>
  <si>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</si>
  <si>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</si>
  <si>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</si>
  <si>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</si>
  <si>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</si>
  <si>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</si>
  <si>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</si>
  <si>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</si>
  <si>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</si>
  <si>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</si>
  <si>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</si>
  <si>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</si>
  <si>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</si>
  <si>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</si>
  <si>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</si>
  <si>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</si>
  <si>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</si>
  <si>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</si>
  <si>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</si>
  <si>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</si>
  <si>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</si>
  <si>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</si>
  <si>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</si>
  <si>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</si>
  <si>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</si>
  <si>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</si>
  <si>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</si>
  <si>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</si>
  <si>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</si>
  <si>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</si>
  <si>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</si>
  <si>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</si>
  <si>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</si>
  <si>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</si>
  <si>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</si>
  <si>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</si>
  <si>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</si>
  <si>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</si>
  <si>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</si>
  <si>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</si>
  <si>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</si>
  <si>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</si>
  <si>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</si>
  <si>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</si>
  <si>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</si>
  <si>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</si>
  <si>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</si>
  <si>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</si>
  <si>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</si>
  <si>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</si>
  <si>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</si>
  <si>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</si>
  <si>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</si>
  <si>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</si>
  <si>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</si>
  <si>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</si>
  <si>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</si>
  <si>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</si>
  <si>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</si>
  <si>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</si>
  <si>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</si>
  <si>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</si>
  <si>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</si>
  <si>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</si>
  <si>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</si>
  <si>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</si>
  <si>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</si>
  <si>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</si>
  <si>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</si>
  <si>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</si>
  <si>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</si>
  <si>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</si>
  <si>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</si>
  <si>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</si>
  <si>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</si>
  <si>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</si>
  <si>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</si>
  <si>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</si>
  <si>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</si>
  <si>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</si>
  <si>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</si>
  <si>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</si>
  <si>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</si>
  <si>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</si>
  <si>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</si>
  <si>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</si>
  <si>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</si>
  <si>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</si>
  <si>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</si>
  <si>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</si>
  <si>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</si>
  <si>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</si>
  <si>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</si>
  <si>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</si>
  <si>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</si>
  <si>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</si>
  <si>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</si>
  <si>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</si>
  <si>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</si>
  <si>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</si>
  <si>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</si>
  <si>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</si>
  <si>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</si>
  <si>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</si>
  <si>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</si>
  <si>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</si>
  <si>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</si>
  <si>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</si>
  <si>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</si>
  <si>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</si>
  <si>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</si>
  <si>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</si>
  <si>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</si>
  <si>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</si>
  <si>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</si>
  <si>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</si>
  <si>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</si>
  <si>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</si>
  <si>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</si>
  <si>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</si>
  <si>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</si>
  <si>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</si>
  <si>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</si>
  <si>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</si>
  <si>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</si>
  <si>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</si>
  <si>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</si>
  <si>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</si>
  <si>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</si>
  <si>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</si>
  <si>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</si>
  <si>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</si>
  <si>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</si>
  <si>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</si>
  <si>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</si>
  <si>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</si>
  <si>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</si>
  <si>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</si>
  <si>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</si>
  <si>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</si>
  <si>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</si>
  <si>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</si>
  <si>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</si>
  <si>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</si>
  <si>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</si>
  <si>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</si>
  <si>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</si>
  <si>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</si>
  <si>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</si>
  <si>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</si>
  <si>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</si>
  <si>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</si>
  <si>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</si>
  <si>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</si>
  <si>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</si>
  <si>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</si>
  <si>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</si>
  <si>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</si>
  <si>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</si>
  <si>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</si>
  <si>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</si>
  <si>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</si>
  <si>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</si>
  <si>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</si>
  <si>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</si>
  <si>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</si>
  <si>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</si>
  <si>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</si>
  <si>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</si>
  <si>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</si>
  <si>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</si>
  <si>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</si>
  <si>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</si>
  <si>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</si>
  <si>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</si>
  <si>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</si>
  <si>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</si>
  <si>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</si>
  <si>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</si>
  <si>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</si>
  <si>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</si>
  <si>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</si>
  <si>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</si>
  <si>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</si>
  <si>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</si>
  <si>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</si>
  <si>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</si>
  <si>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</si>
  <si>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</si>
  <si>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</si>
  <si>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</si>
  <si>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</si>
  <si>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</si>
  <si>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</si>
  <si>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</si>
  <si>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</si>
  <si>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</si>
  <si>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</si>
  <si>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</si>
  <si>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</si>
  <si>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</si>
  <si>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</si>
  <si>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</si>
  <si>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</si>
  <si>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</si>
  <si>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</si>
  <si>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</si>
  <si>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</si>
  <si>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</si>
  <si>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</si>
  <si>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</si>
  <si>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</si>
  <si>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</si>
  <si>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</si>
  <si>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</si>
  <si>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</si>
  <si>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</si>
  <si>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</si>
  <si>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</si>
  <si>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</si>
  <si>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</si>
  <si>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</si>
  <si>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</si>
  <si>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</si>
  <si>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</si>
  <si>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</si>
  <si>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</si>
  <si>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</si>
  <si>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</si>
  <si>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</si>
  <si>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</si>
  <si>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</si>
  <si>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</si>
  <si>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</si>
  <si>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</si>
  <si>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</si>
  <si>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</si>
  <si>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</si>
  <si>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</si>
  <si>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</si>
  <si>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</si>
  <si>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</si>
  <si>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</si>
  <si>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</si>
  <si>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</si>
  <si>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</si>
  <si>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</si>
  <si>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</si>
  <si>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</si>
  <si>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</si>
  <si>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</si>
  <si>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</si>
  <si>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</si>
  <si>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</si>
  <si>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</si>
  <si>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</si>
  <si>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</si>
  <si>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</si>
  <si>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</si>
  <si>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</si>
  <si>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</si>
  <si>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</si>
  <si>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</si>
  <si>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</si>
  <si>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</si>
  <si>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</si>
  <si>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</si>
  <si>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</si>
  <si>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</si>
  <si>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</si>
  <si>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</si>
  <si>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</si>
  <si>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</si>
  <si>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</si>
  <si>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</si>
  <si>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</si>
  <si>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</si>
  <si>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</si>
  <si>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</si>
  <si>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</si>
  <si>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</si>
  <si>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</si>
  <si>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</si>
  <si>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</si>
  <si>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</si>
  <si>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</si>
  <si>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</si>
  <si>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</si>
  <si>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</si>
  <si>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</si>
  <si>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</si>
  <si>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</si>
  <si>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</si>
  <si>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</si>
  <si>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</si>
  <si>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</si>
  <si>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</si>
  <si>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</si>
  <si>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</si>
  <si>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</si>
  <si>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</si>
  <si>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</si>
  <si>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</si>
  <si>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</si>
  <si>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</si>
  <si>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</si>
  <si>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</si>
  <si>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</si>
  <si>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</si>
  <si>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</si>
  <si>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</si>
  <si>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</si>
  <si>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</si>
  <si>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</si>
  <si>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</si>
  <si>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</si>
  <si>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</si>
  <si>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</si>
  <si>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</si>
  <si>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</si>
  <si>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</si>
  <si>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</si>
  <si>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</si>
  <si>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</si>
  <si>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</si>
  <si>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</si>
  <si>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</si>
  <si>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</si>
  <si>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</si>
  <si>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</si>
  <si>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</si>
  <si>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</si>
  <si>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</si>
  <si>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</si>
  <si>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</si>
  <si>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</si>
  <si>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</si>
  <si>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</si>
  <si>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</si>
  <si>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</si>
  <si>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</si>
  <si>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</si>
  <si>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</si>
  <si>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</si>
  <si>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</si>
  <si>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</si>
  <si>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</si>
  <si>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</si>
  <si>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</si>
  <si>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</si>
  <si>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</si>
  <si>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</si>
  <si>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</si>
  <si>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</si>
  <si>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</si>
  <si>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</si>
  <si>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</si>
  <si>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</si>
  <si>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</si>
  <si>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</si>
  <si>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</si>
  <si>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</si>
  <si>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</si>
  <si>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</si>
  <si>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</si>
  <si>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</si>
  <si>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</si>
  <si>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</si>
  <si>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</si>
  <si>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</si>
  <si>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</si>
  <si>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</si>
  <si>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</si>
  <si>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</si>
  <si>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</si>
  <si>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</si>
  <si>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</si>
  <si>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</si>
  <si>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</si>
  <si>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</si>
  <si>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</si>
  <si>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</si>
  <si>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</si>
  <si>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</si>
  <si>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</si>
  <si>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</si>
  <si>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</si>
  <si>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</si>
  <si>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</si>
  <si>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</si>
  <si>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</si>
  <si>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</si>
  <si>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</si>
  <si>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</si>
  <si>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</si>
  <si>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</si>
  <si>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</si>
  <si>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</si>
  <si>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</si>
  <si>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</si>
  <si>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</si>
  <si>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</si>
  <si>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</si>
  <si>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</si>
  <si>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</si>
  <si>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</si>
  <si>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</si>
  <si>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</si>
  <si>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</si>
  <si>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</si>
  <si>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</si>
  <si>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</si>
  <si>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</si>
  <si>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</si>
  <si>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</si>
  <si>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</si>
  <si>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</si>
  <si>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</si>
  <si>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</si>
  <si>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</si>
  <si>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</si>
  <si>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</si>
  <si>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</si>
  <si>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</si>
  <si>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</si>
  <si>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</si>
  <si>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</si>
  <si>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</si>
  <si>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</si>
  <si>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</si>
  <si>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</si>
  <si>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</si>
  <si>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</si>
  <si>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</si>
  <si>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</si>
  <si>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</si>
  <si>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</si>
  <si>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</si>
  <si>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</si>
  <si>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</si>
  <si>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</si>
  <si>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</si>
  <si>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</si>
  <si>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</si>
  <si>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</si>
  <si>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</si>
  <si>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</si>
  <si>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</si>
  <si>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</si>
  <si>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</si>
  <si>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</si>
  <si>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</si>
  <si>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</si>
  <si>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</si>
  <si>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</si>
  <si>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</si>
  <si>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</si>
  <si>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</si>
  <si>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</si>
  <si>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</si>
  <si>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</si>
  <si>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</si>
  <si>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</si>
  <si>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</si>
  <si>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</si>
  <si>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</si>
  <si>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</si>
  <si>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</si>
  <si>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</si>
  <si>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</si>
  <si>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</si>
  <si>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</si>
  <si>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</si>
  <si>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</si>
  <si>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</si>
  <si>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</si>
  <si>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</si>
  <si>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</si>
  <si>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</si>
  <si>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</si>
  <si>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</si>
  <si>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</si>
  <si>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</si>
  <si>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</si>
  <si>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</si>
  <si>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</si>
  <si>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</si>
  <si>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</si>
  <si>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</si>
  <si>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</si>
  <si>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</si>
  <si>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</si>
  <si>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</si>
  <si>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</si>
  <si>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</si>
  <si>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</si>
  <si>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</si>
  <si>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</si>
  <si>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</si>
  <si>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</si>
  <si>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</si>
  <si>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</si>
  <si>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</si>
  <si>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</si>
  <si>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</si>
  <si>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</si>
  <si>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</si>
  <si>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</si>
  <si>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</si>
  <si>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</si>
  <si>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</si>
  <si>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</si>
  <si>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</si>
  <si>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</si>
  <si>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</si>
  <si>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</si>
  <si>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</si>
  <si>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</si>
  <si>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</si>
  <si>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</si>
  <si>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</si>
  <si>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</si>
  <si>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</si>
  <si>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</si>
  <si>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</si>
  <si>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</si>
  <si>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</si>
  <si>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</si>
  <si>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</si>
  <si>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</si>
  <si>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</si>
  <si>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</si>
  <si>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</si>
  <si>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</si>
  <si>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</si>
  <si>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</si>
  <si>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</si>
  <si>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</si>
  <si>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</si>
  <si>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</si>
  <si>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</si>
  <si>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</si>
  <si>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</si>
  <si>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</si>
  <si>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</si>
  <si>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</si>
  <si>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</si>
  <si>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</si>
  <si>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</si>
  <si>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</si>
  <si>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</si>
  <si>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</si>
  <si>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</si>
  <si>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</si>
  <si>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</si>
  <si>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</si>
  <si>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</si>
  <si>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</si>
  <si>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</si>
  <si>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</si>
  <si>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</si>
  <si>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</si>
  <si>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</si>
  <si>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</si>
  <si>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</si>
  <si>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</si>
  <si>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</si>
  <si>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</si>
  <si>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</si>
  <si>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</si>
  <si>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</si>
  <si>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</si>
  <si>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</si>
  <si>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</si>
  <si>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</si>
  <si>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</si>
  <si>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</si>
  <si>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</si>
  <si>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</si>
  <si>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</si>
  <si>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</si>
  <si>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</si>
  <si>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</si>
  <si>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</si>
  <si>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</si>
  <si>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</si>
  <si>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</si>
  <si>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</si>
  <si>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</si>
  <si>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</si>
  <si>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</si>
  <si>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</si>
  <si>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</si>
  <si>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</si>
  <si>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</si>
  <si>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</si>
  <si>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</si>
  <si>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</si>
  <si>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</si>
  <si>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</si>
  <si>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</si>
  <si>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</si>
  <si>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</si>
  <si>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</si>
  <si>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</si>
  <si>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</si>
  <si>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</si>
  <si>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</si>
  <si>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</si>
  <si>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</si>
  <si>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</si>
  <si>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</si>
  <si>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</si>
  <si>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</si>
  <si>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</si>
  <si>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</si>
  <si>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</si>
  <si>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</si>
  <si>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</si>
  <si>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</si>
  <si>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</si>
  <si>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</si>
  <si>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</si>
  <si>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</si>
  <si>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</si>
  <si>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</si>
  <si>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</si>
  <si>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</si>
  <si>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</si>
  <si>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</si>
  <si>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</si>
  <si>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</si>
  <si>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</si>
  <si>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</si>
  <si>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</si>
  <si>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</si>
  <si>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</si>
  <si>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</si>
  <si>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</si>
  <si>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</si>
  <si>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</si>
  <si>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</si>
  <si>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</si>
  <si>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</si>
  <si>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</si>
  <si>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</si>
  <si>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</si>
  <si>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</si>
  <si>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</si>
  <si>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</si>
  <si>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</si>
  <si>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</si>
  <si>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</si>
  <si>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</si>
  <si>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</si>
  <si>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</si>
  <si>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</si>
  <si>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</si>
  <si>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</si>
  <si>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</si>
  <si>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</si>
  <si>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</si>
  <si>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</si>
  <si>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</si>
  <si>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</si>
  <si>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</si>
  <si>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</si>
  <si>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</si>
  <si>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</si>
  <si>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</si>
  <si>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</si>
  <si>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</si>
  <si>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</si>
  <si>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</si>
  <si>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</si>
  <si>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</si>
  <si>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</si>
  <si>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</si>
  <si>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</si>
  <si>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</si>
  <si>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</si>
  <si>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</si>
  <si>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</si>
  <si>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</si>
  <si>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</si>
  <si>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</si>
  <si>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</si>
  <si>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</si>
  <si>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</si>
  <si>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</si>
  <si>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</si>
  <si>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</si>
  <si>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</si>
  <si>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</si>
  <si>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</si>
  <si>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</si>
  <si>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</si>
  <si>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</si>
  <si>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</si>
  <si>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</si>
  <si>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</si>
  <si>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</si>
  <si>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</si>
  <si>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</si>
  <si>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</si>
  <si>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</si>
  <si>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</si>
  <si>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</si>
  <si>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</si>
  <si>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</si>
  <si>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</si>
  <si>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</si>
  <si>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</si>
  <si>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</si>
  <si>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</si>
  <si>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</si>
  <si>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</si>
  <si>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</si>
  <si>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</si>
  <si>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</si>
  <si>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</si>
  <si>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</si>
  <si>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</si>
  <si>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</si>
  <si>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</si>
  <si>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</si>
  <si>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</si>
  <si>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</si>
  <si>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</si>
  <si>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</si>
  <si>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</si>
  <si>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</si>
  <si>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</si>
  <si>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</si>
  <si>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</si>
  <si>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</si>
  <si>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</si>
  <si>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</si>
  <si>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</si>
  <si>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</si>
  <si>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</si>
  <si>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</si>
  <si>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</si>
  <si>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</si>
  <si>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</si>
  <si>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</si>
  <si>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</si>
  <si>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</si>
  <si>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</si>
  <si>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</si>
  <si>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</si>
  <si>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</si>
  <si>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</si>
  <si>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</si>
  <si>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</si>
  <si>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</si>
  <si>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</si>
  <si>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</si>
  <si>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</si>
  <si>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</si>
  <si>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</si>
  <si>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</si>
  <si>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</si>
  <si>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</si>
  <si>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</si>
  <si>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</si>
  <si>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</si>
  <si>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</si>
  <si>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</si>
  <si>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</si>
  <si>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</si>
  <si>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</si>
  <si>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</si>
  <si>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</si>
  <si>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</si>
  <si>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</si>
  <si>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</si>
  <si>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</si>
  <si>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</si>
  <si>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</si>
  <si>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</si>
  <si>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</si>
  <si>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</si>
  <si>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</si>
  <si>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</si>
  <si>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</si>
  <si>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</si>
  <si>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</si>
  <si>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</si>
  <si>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</si>
  <si>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</si>
  <si>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</si>
  <si>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</si>
  <si>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</si>
  <si>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</si>
  <si>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</si>
  <si>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</si>
  <si>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</si>
  <si>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</si>
  <si>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</si>
  <si>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</si>
  <si>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</si>
  <si>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</si>
  <si>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</si>
  <si>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</si>
  <si>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</si>
  <si>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</si>
  <si>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</si>
  <si>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</si>
  <si>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</si>
  <si>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</si>
  <si>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</si>
  <si>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</si>
  <si>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</si>
  <si>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</si>
  <si>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</si>
  <si>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</si>
  <si>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</si>
  <si>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</si>
  <si>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</si>
  <si>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</si>
  <si>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</si>
  <si>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</si>
  <si>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</si>
  <si>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</si>
  <si>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</si>
  <si>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</si>
  <si>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</si>
  <si>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</si>
  <si>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</si>
  <si>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</si>
  <si>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</si>
  <si>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</si>
  <si>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</si>
  <si>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</si>
  <si>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</si>
  <si>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</si>
  <si>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</si>
  <si>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</si>
  <si>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</si>
  <si>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</si>
  <si>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</si>
  <si>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</si>
  <si>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</si>
  <si>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</si>
  <si>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</si>
  <si>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</si>
  <si>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</si>
  <si>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</si>
  <si>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</si>
  <si>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</si>
  <si>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</si>
  <si>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</si>
  <si>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</si>
  <si>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</si>
  <si>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</si>
  <si>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</si>
  <si>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</si>
  <si>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</si>
  <si>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</si>
  <si>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</si>
  <si>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</si>
  <si>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</si>
  <si>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</si>
  <si>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</si>
  <si>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</si>
  <si>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</si>
  <si>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</si>
  <si>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</si>
  <si>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</si>
  <si>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</si>
  <si>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</si>
  <si>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</si>
  <si>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</si>
  <si>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</si>
  <si>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</si>
  <si>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</si>
  <si>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</si>
  <si>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</si>
  <si>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</si>
  <si>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</si>
  <si>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</si>
  <si>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</si>
  <si>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</si>
  <si>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</si>
  <si>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</si>
  <si>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</si>
  <si>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</si>
  <si>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</si>
  <si>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</si>
  <si>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</si>
  <si>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</si>
  <si>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</si>
  <si>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</si>
  <si>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</si>
  <si>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</si>
  <si>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</si>
  <si>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</si>
  <si>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</si>
  <si>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</si>
  <si>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</si>
  <si>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</si>
  <si>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</si>
  <si>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</si>
  <si>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</si>
  <si>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</si>
  <si>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</si>
  <si>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</si>
  <si>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</si>
  <si>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</si>
  <si>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</si>
  <si>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</si>
  <si>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</si>
  <si>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</si>
  <si>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</si>
  <si>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</si>
  <si>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</si>
  <si>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</si>
  <si>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</si>
  <si>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</si>
  <si>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</si>
  <si>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</si>
  <si>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</si>
  <si>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</si>
  <si>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</si>
  <si>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</si>
  <si>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</si>
  <si>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</si>
  <si>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</si>
  <si>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</si>
  <si>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</si>
  <si>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</si>
  <si>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</si>
  <si>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</si>
  <si>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</si>
  <si>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</si>
  <si>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</si>
  <si>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</si>
  <si>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</si>
  <si>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</si>
  <si>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</si>
  <si>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</si>
  <si>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</si>
  <si>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</si>
  <si>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</si>
  <si>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</si>
  <si>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</si>
  <si>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</si>
  <si>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</si>
  <si>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</si>
  <si>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</si>
  <si>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</si>
  <si>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</si>
  <si>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</si>
  <si>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</si>
  <si>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</si>
  <si>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</si>
  <si>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</si>
  <si>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</si>
  <si>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</si>
  <si>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</si>
  <si>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</si>
  <si>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</si>
  <si>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</si>
  <si>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</si>
  <si>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</si>
  <si>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</si>
  <si>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</si>
  <si>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</si>
  <si>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</si>
  <si>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</si>
  <si>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</si>
  <si>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</si>
  <si>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</si>
  <si>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</si>
  <si>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</si>
  <si>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</si>
  <si>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</si>
  <si>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</si>
  <si>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</si>
  <si>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</si>
  <si>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</si>
  <si>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</si>
  <si>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</si>
  <si>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</si>
  <si>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</si>
  <si>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</si>
  <si>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</si>
  <si>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</si>
  <si>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</si>
  <si>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</si>
  <si>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</si>
  <si>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</si>
  <si>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</si>
  <si>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</si>
  <si>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</si>
  <si>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</si>
  <si>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</si>
  <si>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</si>
  <si>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</si>
  <si>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</si>
  <si>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</si>
  <si>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</si>
  <si>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</si>
  <si>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ДОПЪЛНИТЕЛНА ИНФОРМАЦИЯ ПО ЧЛ. 73 ОТ НАРЕДБА № 44</t>
  </si>
  <si>
    <t>СПРАВКА ЗА  НАРУШЕНИ ИНВЕСТИЦИОННИ ОГРАНИЧЕНИЯ СЪГЛАСНО ЧЛ. 51 ОТ ЗДКИСДПКИ</t>
  </si>
  <si>
    <t>(в евро)</t>
  </si>
  <si>
    <t>Стойност на емитираните дялове през отчетния период (в евро)</t>
  </si>
  <si>
    <t>Стойност на обратно изкупените дялове през отчетния период (в евро)</t>
  </si>
  <si>
    <t>Средногодишна нетна стойност на активите (в евро)*</t>
  </si>
  <si>
    <t>Разходи/такси за управление към УД (в евро)</t>
  </si>
  <si>
    <t>Разходи/такси към депозитаря (в евро)</t>
  </si>
  <si>
    <t>Разходи/такси към инвестиционни посредници, свързани със сделки с активи от портфейла (в евро)</t>
  </si>
  <si>
    <t>* Ред 10 "Средногодишна нетна стойност на активите (в евро)" и Ред 11 "Средногодишна нетна стойност на активите (в съответната валута)" се попълват само към 31.12. на съответната година.</t>
  </si>
  <si>
    <t>(в евро</t>
  </si>
  <si>
    <t>Чиста цена
(евро)</t>
  </si>
  <si>
    <t>Натрупана лихва
(евро)</t>
  </si>
  <si>
    <t>Балансова стойност в началото на отчетния период
(евро)</t>
  </si>
  <si>
    <t>Балансова стойност в края на отчетния период
(евро)</t>
  </si>
  <si>
    <t>Равностойност на депозита в евро</t>
  </si>
  <si>
    <t>Балансова стойност на съответния финансов инструмент
(в евро)</t>
  </si>
  <si>
    <t>Процент на участието в капитала / емисията 
(%)</t>
  </si>
  <si>
    <t>30.06.2026</t>
  </si>
  <si>
    <t>БТФ Актива Балансиран ETF</t>
  </si>
  <si>
    <t>175373053</t>
  </si>
  <si>
    <t>01.01.2026</t>
  </si>
  <si>
    <t>27.07.2026</t>
  </si>
  <si>
    <t>office@activabg.com</t>
  </si>
  <si>
    <t>Актива Асет Мениджмънт АД</t>
  </si>
  <si>
    <t>175263888</t>
  </si>
  <si>
    <t>05-1379</t>
  </si>
  <si>
    <t>гр. София, бул. Христофор Колумб 43</t>
  </si>
  <si>
    <t>02/9021931</t>
  </si>
  <si>
    <t>08-26</t>
  </si>
  <si>
    <t>Олга Йорданова и Ива Миткова, Прокурист</t>
  </si>
  <si>
    <t>Милена Аврамова</t>
  </si>
  <si>
    <t>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</si>
</sst>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  <numFmt numFmtId="178" formatCode="#,##0.0000\ [$€-1]"/>
    <numFmt numFmtId="179" formatCode="#,##0.00\ [$€-1]"/>
  </numFmts>
  <fonts count="3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28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Protection="1"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171" fontId="15" fillId="10" borderId="9" xfId="187" applyNumberFormat="1" applyFont="1" applyFill="1" applyBorder="1" applyProtection="1">
      <protection locked="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3" fillId="0" borderId="0" xfId="187" applyFont="1"/>
    <xf numFmtId="0" fontId="34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3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0" fontId="15" fillId="10" borderId="18" xfId="187" applyFont="1" applyFill="1" applyBorder="1" applyAlignment="1" applyProtection="1">
      <alignment horizontal="center"/>
      <protection locked="0"/>
    </xf>
    <xf numFmtId="49" fontId="15" fillId="10" borderId="18" xfId="187" applyNumberFormat="1" applyFont="1" applyFill="1" applyBorder="1" applyAlignment="1" applyProtection="1">
      <alignment horizontal="center"/>
      <protection locked="0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6" fillId="0" borderId="25" xfId="0" applyFont="1" applyBorder="1" applyAlignment="1">
      <alignment horizontal="center"/>
    </xf>
    <xf numFmtId="0" fontId="36" fillId="0" borderId="26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14" fontId="15" fillId="10" borderId="1" xfId="188" quotePrefix="1" applyNumberFormat="1" applyFont="1" applyFill="1" applyBorder="1" applyAlignment="1" applyProtection="1">
      <alignment horizontal="centerContinuous" vertical="center" wrapText="1"/>
      <protection locked="0"/>
    </xf>
    <xf numFmtId="178" fontId="15" fillId="28" borderId="1" xfId="0" applyNumberFormat="1" applyFont="1" applyFill="1" applyBorder="1" applyAlignment="1" applyProtection="1">
      <alignment horizontal="right"/>
      <protection locked="0"/>
    </xf>
    <xf numFmtId="179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9" xfId="186" applyFont="1" applyBorder="1" applyAlignment="1">
      <alignment horizontal="center" vertical="center"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2" fillId="0" borderId="32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</cellXfs>
  <cellStyles count="416">
    <cellStyle name="20% - Accent1 2" xfId="1" xr:uid="{E443F352-4CF7-44AC-9F63-6CDBBF648065}"/>
    <cellStyle name="20% - Accent1 2 2" xfId="2" xr:uid="{012D68B7-BDBC-4B73-BF88-58DB50E69C4B}"/>
    <cellStyle name="20% - Accent1 2 3" xfId="3" xr:uid="{5F4C4A26-D3C0-4DFA-ACC2-132D8212A921}"/>
    <cellStyle name="20% - Accent1 3" xfId="4" xr:uid="{11393F82-1F8D-4919-BA68-B848E4060973}"/>
    <cellStyle name="20% - Accent1 4" xfId="5" xr:uid="{2F36AE12-9CB4-4E79-875F-C3726BB332C2}"/>
    <cellStyle name="20% - Accent2 2" xfId="6" xr:uid="{A4D66748-FEFD-4D46-9563-6DD0CAADAD25}"/>
    <cellStyle name="20% - Accent2 2 2" xfId="7" xr:uid="{42552D69-64F3-4656-9D26-5B5E97E574CA}"/>
    <cellStyle name="20% - Accent2 2 3" xfId="8" xr:uid="{02685E94-1E24-4FD2-8999-9EECAC55FD64}"/>
    <cellStyle name="20% - Accent2 3" xfId="9" xr:uid="{FE39C238-0882-43A2-A997-084C5E3CB056}"/>
    <cellStyle name="20% - Accent2 4" xfId="10" xr:uid="{B71431C8-DB08-4009-A00E-A159BFFE9463}"/>
    <cellStyle name="20% - Accent3 2" xfId="11" xr:uid="{B72BD741-AC4D-4158-BF74-8DB767384952}"/>
    <cellStyle name="20% - Accent3 2 2" xfId="12" xr:uid="{DA31E906-33E0-49FA-8622-45FFA07E104B}"/>
    <cellStyle name="20% - Accent3 2 3" xfId="13" xr:uid="{58A20873-15EB-4AE1-B01A-F191600D9DE2}"/>
    <cellStyle name="20% - Accent3 3" xfId="14" xr:uid="{C0647423-6DDD-4194-8D82-E23B8D2937E9}"/>
    <cellStyle name="20% - Accent3 4" xfId="15" xr:uid="{689A9DC7-3C1D-4FB8-8BD3-E6D59D263D6E}"/>
    <cellStyle name="20% - Accent4 2" xfId="16" xr:uid="{94E14EC4-F522-4E8C-A0D1-ABAE780193D6}"/>
    <cellStyle name="20% - Accent4 2 2" xfId="17" xr:uid="{D792F5FE-6381-4CFF-AC9D-8575B5640563}"/>
    <cellStyle name="20% - Accent4 2 3" xfId="18" xr:uid="{5B3F3C2B-597A-4325-9857-4FCB20B55DA9}"/>
    <cellStyle name="20% - Accent4 3" xfId="19" xr:uid="{6E9B208C-14A9-4B4A-A697-5B3B38277872}"/>
    <cellStyle name="20% - Accent4 4" xfId="20" xr:uid="{282A50DC-06CD-45AB-8FC8-E07D276DBB86}"/>
    <cellStyle name="20% - Accent5 2" xfId="21" xr:uid="{EFA24E1F-C9F9-41F5-AC33-B9FDF30F9209}"/>
    <cellStyle name="20% - Accent5 2 2" xfId="22" xr:uid="{04338F1D-7588-49A9-946D-C598C0D3B76D}"/>
    <cellStyle name="20% - Accent5 2 3" xfId="23" xr:uid="{2B2C65A3-E8FB-428D-A452-B949FC93140A}"/>
    <cellStyle name="20% - Accent5 3" xfId="24" xr:uid="{4861F9B1-3A0E-4D6A-8B07-55D27E5385FB}"/>
    <cellStyle name="20% - Accent5 4" xfId="25" xr:uid="{4161B571-0BA5-44E8-9C5F-D6A1EA199738}"/>
    <cellStyle name="20% - Accent6 2" xfId="26" xr:uid="{AF09A461-AC58-4EC3-BB91-A6A50AC73530}"/>
    <cellStyle name="20% - Accent6 2 2" xfId="27" xr:uid="{62E6FB93-9FCC-408D-AFA4-FDDA1CE37DD8}"/>
    <cellStyle name="20% - Accent6 2 3" xfId="28" xr:uid="{B8AF0062-0924-44C2-BA1B-2510390F378E}"/>
    <cellStyle name="20% - Accent6 3" xfId="29" xr:uid="{DDC11104-92FF-45E2-A506-373EFD595E32}"/>
    <cellStyle name="20% - Accent6 4" xfId="30" xr:uid="{35F40306-A9C6-4946-A991-CB0368D3E975}"/>
    <cellStyle name="40% - Accent1 2" xfId="31" xr:uid="{A0419FA7-0AA7-46F3-A22C-C29A65A79CC2}"/>
    <cellStyle name="40% - Accent1 2 2" xfId="32" xr:uid="{34F301B2-C7FF-4A6B-951D-229E0FE5C6C4}"/>
    <cellStyle name="40% - Accent1 2 3" xfId="33" xr:uid="{C8101C49-D67B-4B8F-97A7-6E5B2225C7FF}"/>
    <cellStyle name="40% - Accent1 3" xfId="34" xr:uid="{778E6455-D528-46A7-8C96-856404FAAB2D}"/>
    <cellStyle name="40% - Accent1 4" xfId="35" xr:uid="{1A62B74F-6195-40A8-A857-CBEF30586527}"/>
    <cellStyle name="40% - Accent2 2" xfId="36" xr:uid="{7E4D89EC-015C-44F1-B362-766B245148B6}"/>
    <cellStyle name="40% - Accent2 2 2" xfId="37" xr:uid="{69ED5826-8D9E-4C9F-8669-DB97A42EE43B}"/>
    <cellStyle name="40% - Accent2 2 3" xfId="38" xr:uid="{2FBA869D-84C0-4308-BC3F-897E263DB0B0}"/>
    <cellStyle name="40% - Accent2 3" xfId="39" xr:uid="{B96DB348-4CC0-4818-A152-19B27A0CB32D}"/>
    <cellStyle name="40% - Accent2 4" xfId="40" xr:uid="{3717015C-6C5A-4BD5-AD84-17B2975E6D4E}"/>
    <cellStyle name="40% - Accent3 2" xfId="41" xr:uid="{CB2FDDFD-7416-4B09-BE5C-64D181292561}"/>
    <cellStyle name="40% - Accent3 2 2" xfId="42" xr:uid="{9FAE31CE-24E1-4E77-88B0-A945AA9FED6C}"/>
    <cellStyle name="40% - Accent3 2 3" xfId="43" xr:uid="{3A408745-2B83-4CE8-8DC8-075C5CCE855D}"/>
    <cellStyle name="40% - Accent3 3" xfId="44" xr:uid="{56EBDBF2-2647-4246-A1F6-E6BE034DB876}"/>
    <cellStyle name="40% - Accent3 4" xfId="45" xr:uid="{E1967FB4-E7A7-4F56-8369-8BCD80E109CD}"/>
    <cellStyle name="40% - Accent4 2" xfId="46" xr:uid="{5C777995-73F3-4375-99F5-EC879EF747B5}"/>
    <cellStyle name="40% - Accent4 2 2" xfId="47" xr:uid="{B9E22B4A-BD09-4C9B-AAD5-A59F5DD7F3C1}"/>
    <cellStyle name="40% - Accent4 2 3" xfId="48" xr:uid="{4E54D9E3-AC99-4DAD-8D74-F57B1796F383}"/>
    <cellStyle name="40% - Accent4 3" xfId="49" xr:uid="{FDE97AC5-8C0D-4460-A32E-7442537FBC6B}"/>
    <cellStyle name="40% - Accent4 4" xfId="50" xr:uid="{1E354C71-FC82-4BDC-BAD3-64D0BDC6FE0B}"/>
    <cellStyle name="40% - Accent5 2" xfId="51" xr:uid="{41844C9B-EA6D-416E-A4CD-83DE1EABFD76}"/>
    <cellStyle name="40% - Accent5 2 2" xfId="52" xr:uid="{2D3D5B3F-1406-44F2-A2F8-FCC0935BA100}"/>
    <cellStyle name="40% - Accent5 2 3" xfId="53" xr:uid="{20326FAC-7E16-4642-9BB7-C24E01C1162E}"/>
    <cellStyle name="40% - Accent5 3" xfId="54" xr:uid="{8CB6F0F1-2AF7-429A-88C3-7EF4738798D2}"/>
    <cellStyle name="40% - Accent5 4" xfId="55" xr:uid="{A5FB2E2B-BCC4-4393-8C36-54EA2B01C16E}"/>
    <cellStyle name="40% - Accent6 2" xfId="56" xr:uid="{7E7767BE-A1E5-4C12-A0A5-85E4B24919AF}"/>
    <cellStyle name="40% - Accent6 2 2" xfId="57" xr:uid="{B275470E-74E3-4E6A-82AF-E679A9B91D53}"/>
    <cellStyle name="40% - Accent6 2 3" xfId="58" xr:uid="{A7E4A57D-A1AE-44F7-AA6C-4EC74666E547}"/>
    <cellStyle name="40% - Accent6 3" xfId="59" xr:uid="{333500A1-EB90-428D-A646-F4C0D8A0CB13}"/>
    <cellStyle name="40% - Accent6 4" xfId="60" xr:uid="{BB70EC0C-9E35-4750-9B84-6504DC7194FD}"/>
    <cellStyle name="Currency" xfId="61" builtinId="4"/>
    <cellStyle name="Hyperlink" xfId="62" builtinId="8"/>
    <cellStyle name="Milliers [0]_3A_NumeratorReport_Option1_040611" xfId="63" xr:uid="{237DEDEF-075D-4771-A57A-8E20046BF759}"/>
    <cellStyle name="Milliers_3A_NumeratorReport_Option1_040611" xfId="64" xr:uid="{72EAE148-B6BD-43A8-A956-C19683034F77}"/>
    <cellStyle name="Monétaire [0]_3A_NumeratorReport_Option1_040611" xfId="65" xr:uid="{813F4CD8-4332-440A-B3F6-26A97F5DFB4B}"/>
    <cellStyle name="Monétaire_3A_NumeratorReport_Option1_040611" xfId="66" xr:uid="{085AE023-3D78-4186-AE4A-3F4B33DE34C3}"/>
    <cellStyle name="Normal" xfId="0" builtinId="0"/>
    <cellStyle name="Normal 10" xfId="67" xr:uid="{5D986CC6-279F-4E4B-9637-7D73E855F0A8}"/>
    <cellStyle name="Normal 10 2" xfId="68" xr:uid="{E61A5A1F-6C3E-4A22-8216-AAC05F0B98B3}"/>
    <cellStyle name="Normal 11" xfId="69" xr:uid="{CDD75FFB-A406-4088-B2DF-40027E02EC93}"/>
    <cellStyle name="Normal 11 2" xfId="70" xr:uid="{C77C8448-CB5A-4BC7-9276-8BDCFB2BECAE}"/>
    <cellStyle name="Normal 12" xfId="71" xr:uid="{45AAA64A-EC61-435D-891D-E06FF39012C0}"/>
    <cellStyle name="Normal 12 2" xfId="72" xr:uid="{2D84003B-98FE-4A33-8909-8EEC535F4C79}"/>
    <cellStyle name="Normal 13" xfId="73" xr:uid="{5A0027D0-5CD7-496D-8134-AB72B55CEE58}"/>
    <cellStyle name="Normal 13 2" xfId="74" xr:uid="{75541DBB-BA0C-4E53-AAF6-05AFEC314E92}"/>
    <cellStyle name="Normal 14" xfId="75" xr:uid="{44B8FBD9-E683-4A71-8642-4A2935D1CCDC}"/>
    <cellStyle name="Normal 14 2" xfId="76" xr:uid="{0EC8C1B2-DD60-4768-BBB4-1FBF847DE94F}"/>
    <cellStyle name="Normal 15" xfId="77" xr:uid="{3EE3B94A-1105-4F52-9E32-F814DC86F45B}"/>
    <cellStyle name="Normal 15 2" xfId="78" xr:uid="{05E5AB66-FB4B-4279-B7BC-304114B48438}"/>
    <cellStyle name="Normal 16" xfId="79" xr:uid="{89073BC9-CE80-4B9A-B4B1-13166A0018A8}"/>
    <cellStyle name="Normal 17 2" xfId="80" xr:uid="{26A62866-0CE6-4AAB-B8E3-E0052768D2E4}"/>
    <cellStyle name="Normal 18 2" xfId="81" xr:uid="{D0CF491C-3577-4F66-ACA2-23A01A30914F}"/>
    <cellStyle name="Normal 2" xfId="82" xr:uid="{722EA8E8-AFC9-4E5F-8F61-D950ED3A33E5}"/>
    <cellStyle name="Normal 2 10" xfId="83" xr:uid="{2C3C07F9-F157-40DB-8EE2-0324C5913876}"/>
    <cellStyle name="Normal 2 2" xfId="84" xr:uid="{7F9C65BF-303C-457E-8D0C-E1B0788EF019}"/>
    <cellStyle name="Normal 2 2 2" xfId="85" xr:uid="{A03E6A38-4FEC-47EF-80C5-B6BC4EB0555A}"/>
    <cellStyle name="Normal 2 3" xfId="86" xr:uid="{0DC12877-60B8-455F-9610-AD08DA0B27E5}"/>
    <cellStyle name="Normal 2 3 2" xfId="87" xr:uid="{F9D3ECBC-D556-4DCA-AF8C-A512F2F1723D}"/>
    <cellStyle name="Normal 2 4" xfId="88" xr:uid="{503E772F-D3DE-45F0-B653-7CACB8285EC9}"/>
    <cellStyle name="Normal 2 4 2" xfId="89" xr:uid="{3FCA4811-0651-4E1A-B2A0-566B1AA707F6}"/>
    <cellStyle name="Normal 2 5" xfId="90" xr:uid="{73C62B99-054B-4E5A-A253-7BAEE8AA9E9D}"/>
    <cellStyle name="Normal 2 5 2" xfId="91" xr:uid="{93F4635E-F963-4479-B9F1-0E14B33A8C69}"/>
    <cellStyle name="Normal 2 6" xfId="92" xr:uid="{CA112A8C-96E4-4451-A29E-BDE89F5E4196}"/>
    <cellStyle name="Normal 2 6 2" xfId="93" xr:uid="{B34A4959-0E8E-47D5-B57C-C6D784CE2E26}"/>
    <cellStyle name="Normal 2 7" xfId="94" xr:uid="{9E2BEE12-66FF-45C5-8FC3-0CE86EFCF913}"/>
    <cellStyle name="Normal 2 7 2" xfId="95" xr:uid="{AD5DAF6C-9F59-4DCE-AFB6-F5293C216169}"/>
    <cellStyle name="Normal 2 8" xfId="96" xr:uid="{96823911-F3A5-4F3E-93C4-9C95398DEC27}"/>
    <cellStyle name="Normal 2 8 2" xfId="97" xr:uid="{122035A1-CFD2-4500-9991-077311A314F4}"/>
    <cellStyle name="Normal 2 9" xfId="98" xr:uid="{B500D83A-0B5E-43E4-A647-35E1188E2666}"/>
    <cellStyle name="Normal 2 9 2" xfId="99" xr:uid="{870F1A2A-BBCD-4E02-BA30-FDBF84CB83B9}"/>
    <cellStyle name="Normal 3" xfId="100" xr:uid="{33525676-5E2B-42A8-8BFF-8349943F3F7A}"/>
    <cellStyle name="Normal 3 10" xfId="101" xr:uid="{AEA117F7-F5E9-4297-9CF6-25C01EFFD01F}"/>
    <cellStyle name="Normal 3 2" xfId="102" xr:uid="{256B4209-015A-4651-A318-B54315753AEB}"/>
    <cellStyle name="Normal 3 2 2" xfId="103" xr:uid="{512E7E9D-33FE-40FC-87A7-C6A2933E0BBF}"/>
    <cellStyle name="Normal 3 3" xfId="104" xr:uid="{FFC920A0-52E4-4C0B-950E-02B461C393B7}"/>
    <cellStyle name="Normal 3 3 2" xfId="105" xr:uid="{45E3E521-4F40-42DF-9819-6ACCF0A86BED}"/>
    <cellStyle name="Normal 3 4" xfId="106" xr:uid="{44FB6C43-D441-434F-B4E4-05471048F352}"/>
    <cellStyle name="Normal 3 4 2" xfId="107" xr:uid="{D4268055-14CE-453F-A3FA-6A22277A4453}"/>
    <cellStyle name="Normal 3 5" xfId="108" xr:uid="{84CB9ADA-710F-475B-9648-88BC56B21D96}"/>
    <cellStyle name="Normal 3 5 2" xfId="109" xr:uid="{57E30E7A-44B1-43EF-A07D-C1FBACC77C59}"/>
    <cellStyle name="Normal 3 6" xfId="110" xr:uid="{4D6FAEE2-7B9C-42C4-A397-36B9619FEC0E}"/>
    <cellStyle name="Normal 3 6 2" xfId="111" xr:uid="{87DD4238-191C-426B-8D75-F4A059100EDA}"/>
    <cellStyle name="Normal 3 7" xfId="112" xr:uid="{23095E91-6522-4E95-9D98-29C9CE7E6B3F}"/>
    <cellStyle name="Normal 3 7 2" xfId="113" xr:uid="{BD28E416-A07E-49BC-92E6-EA1B307CE6AB}"/>
    <cellStyle name="Normal 3 8" xfId="114" xr:uid="{7E1FC9A5-63CF-4150-948B-84C8BD6AC7E5}"/>
    <cellStyle name="Normal 3 8 2" xfId="115" xr:uid="{BCCCFC49-2FE8-42ED-B293-5D7D5B88B5DF}"/>
    <cellStyle name="Normal 3 9" xfId="116" xr:uid="{3733029B-E0E4-49B6-8CB7-334DC38A76AB}"/>
    <cellStyle name="Normal 3 9 2" xfId="117" xr:uid="{074BA41F-E2E4-4F2B-8953-45DE90DA0FC7}"/>
    <cellStyle name="Normal 4" xfId="118" xr:uid="{D3B9753A-A35A-4313-8790-5937F28AE212}"/>
    <cellStyle name="Normal 4 2" xfId="119" xr:uid="{74D0B80F-69AD-4335-8ED2-378B309D94E4}"/>
    <cellStyle name="Normal 4 3" xfId="120" xr:uid="{D4843567-6626-42DE-AFB4-1832F5A69B1E}"/>
    <cellStyle name="Normal 4 4" xfId="121" xr:uid="{F35AC526-9C76-4694-BE62-54F75CC7E8DB}"/>
    <cellStyle name="Normal 4 5" xfId="122" xr:uid="{C40ADE34-C3A3-49FF-AE7B-FC2D009A9CDD}"/>
    <cellStyle name="Normal 4 6" xfId="123" xr:uid="{E6F40A37-3CDC-4764-9E36-82515CF16108}"/>
    <cellStyle name="Normal 4 7" xfId="124" xr:uid="{9EEE9CFF-4AB0-4534-B390-4CD839E21E65}"/>
    <cellStyle name="Normal 4 8" xfId="125" xr:uid="{32BF7B68-A448-4529-9C02-9F17F6001ECA}"/>
    <cellStyle name="Normal 4 9" xfId="126" xr:uid="{D99A23B2-050D-4198-900B-5F9D0830D8F7}"/>
    <cellStyle name="Normal 5" xfId="127" xr:uid="{1A70BB75-AF4B-4C2A-B59C-7F3A2CFA4F4C}"/>
    <cellStyle name="Normal 5 2" xfId="128" xr:uid="{7A6D1F83-5773-45BD-901D-AFB00E6A7F94}"/>
    <cellStyle name="Normal 5 2 2" xfId="129" xr:uid="{38556658-EB55-486D-9490-53ADE17846D5}"/>
    <cellStyle name="Normal 5 3" xfId="130" xr:uid="{80A89D23-392C-4E1A-B1B7-AD79B9EC589C}"/>
    <cellStyle name="Normal 5 3 2" xfId="131" xr:uid="{C2F3CE49-794C-49A0-B17C-8A5DE333040E}"/>
    <cellStyle name="Normal 5 4" xfId="132" xr:uid="{F2DE597B-D8AE-425E-99C2-11DFD04D2FE6}"/>
    <cellStyle name="Normal 5 4 2" xfId="133" xr:uid="{D98FD6B4-CCDD-41FE-A582-9236B4D589D6}"/>
    <cellStyle name="Normal 5 5" xfId="134" xr:uid="{AE545457-5380-4F91-856E-E3FA7898F6CA}"/>
    <cellStyle name="Normal 5 5 2" xfId="135" xr:uid="{737AD67B-2A89-4FD7-ACA1-4236CD39CCBC}"/>
    <cellStyle name="Normal 5 6" xfId="136" xr:uid="{6870217F-9A71-4295-8CA7-642A9532EFAE}"/>
    <cellStyle name="Normal 5 6 2" xfId="137" xr:uid="{18FBFD52-8A23-4B92-9327-8B37FE0BBD2C}"/>
    <cellStyle name="Normal 5 7" xfId="138" xr:uid="{18D205A9-7B36-47E4-9485-416F248577C9}"/>
    <cellStyle name="Normal 5 7 2" xfId="139" xr:uid="{2DC0DF6C-3395-4011-BE49-BCF079DCB0EA}"/>
    <cellStyle name="Normal 5 8" xfId="140" xr:uid="{3BAA5FFA-F8CB-44C7-A92D-769A1E9BEC93}"/>
    <cellStyle name="Normal 5 8 2" xfId="141" xr:uid="{2E8FA6E0-22CB-4CFC-B4A4-C68E4FEB46C0}"/>
    <cellStyle name="Normal 5 9" xfId="142" xr:uid="{EF003919-0077-4AE7-90EA-F547F8E58388}"/>
    <cellStyle name="Normal 6" xfId="143" xr:uid="{9DB7CD42-DAA4-47F7-A776-A1952B1D2906}"/>
    <cellStyle name="Normal 6 2" xfId="144" xr:uid="{44E6AD28-77FE-431E-8C97-0834E32CAD3C}"/>
    <cellStyle name="Normal 6 2 2" xfId="145" xr:uid="{AA9FD109-E61E-40C5-B576-3F662D48768B}"/>
    <cellStyle name="Normal 6 3" xfId="146" xr:uid="{0E917323-1E29-4E00-85F0-025195A4796E}"/>
    <cellStyle name="Normal 6 3 2" xfId="147" xr:uid="{12E671D9-BE31-4937-8858-738460FF811D}"/>
    <cellStyle name="Normal 6 4" xfId="148" xr:uid="{44350FD4-25F4-48BE-96A9-A45FF9C873BC}"/>
    <cellStyle name="Normal 6 4 2" xfId="149" xr:uid="{F05B4361-1560-4B8E-A58E-5162857EF60F}"/>
    <cellStyle name="Normal 6 5" xfId="150" xr:uid="{45393547-6A98-4708-AFE1-990D6BCA4C7E}"/>
    <cellStyle name="Normal 6 5 2" xfId="151" xr:uid="{44882360-C86D-4889-87D6-AEDF264813C6}"/>
    <cellStyle name="Normal 6 6" xfId="152" xr:uid="{853C1CDD-1B15-419A-8300-775B56DAA441}"/>
    <cellStyle name="Normal 6 6 2" xfId="153" xr:uid="{6E84202C-9077-4D4A-8456-76042F94962C}"/>
    <cellStyle name="Normal 6 7" xfId="154" xr:uid="{1EC7FEF3-431E-4843-B571-7171894F5C12}"/>
    <cellStyle name="Normal 6 7 2" xfId="155" xr:uid="{1CD5D79D-FD40-4D95-877A-F913B12A95A3}"/>
    <cellStyle name="Normal 6 8" xfId="156" xr:uid="{14CACC3A-7150-4D87-B62C-0719469E04AE}"/>
    <cellStyle name="Normal 6 8 2" xfId="157" xr:uid="{B2A75325-6D8A-49C7-8218-6189E5FE61D1}"/>
    <cellStyle name="Normal 6 9" xfId="158" xr:uid="{085D41B4-1C3A-4AF5-B6EB-F7471D56EB67}"/>
    <cellStyle name="Normal 7" xfId="159" xr:uid="{C56D0AC8-FDBB-430F-9E26-9D4C7A7FD86C}"/>
    <cellStyle name="Normal 7 2" xfId="160" xr:uid="{C690BD29-8F6E-4ED2-A4C4-4A6B2033217C}"/>
    <cellStyle name="Normal 7 2 2" xfId="161" xr:uid="{C8A3767E-742B-4926-87AC-AE4398D33755}"/>
    <cellStyle name="Normal 7 3" xfId="162" xr:uid="{F7873020-F9FA-4D61-9DC5-D6E6D1D07AEC}"/>
    <cellStyle name="Normal 7 3 2" xfId="163" xr:uid="{70D162BA-F3FE-455F-9CF1-58586F1D3EBC}"/>
    <cellStyle name="Normal 7 4" xfId="164" xr:uid="{C3E5271A-2142-4CA2-A6E6-CA932CAED824}"/>
    <cellStyle name="Normal 7 4 2" xfId="165" xr:uid="{422F66D2-8B96-4DF8-929A-B02DAD718FBA}"/>
    <cellStyle name="Normal 7 5" xfId="166" xr:uid="{C1961994-EDA7-4048-9C5E-E0150F6DC445}"/>
    <cellStyle name="Normal 7 5 2" xfId="167" xr:uid="{C42A8744-D7C5-42FF-96F7-50BB07CB09E9}"/>
    <cellStyle name="Normal 7 6" xfId="168" xr:uid="{BC348412-1570-4D6F-9448-4848ED29301B}"/>
    <cellStyle name="Normal 7 6 2" xfId="169" xr:uid="{B3D18DE5-60D5-4F8D-BE06-C6A9DCEAED04}"/>
    <cellStyle name="Normal 7 7" xfId="170" xr:uid="{41CAC345-C9A3-40F2-A54B-9F46070554A5}"/>
    <cellStyle name="Normal 7 7 2" xfId="171" xr:uid="{9ABCC732-EBB7-4B61-95BE-E36F9E3C4280}"/>
    <cellStyle name="Normal 7 8" xfId="172" xr:uid="{5D29D554-7810-4085-8421-14168A0F929A}"/>
    <cellStyle name="Normal 7 8 2" xfId="173" xr:uid="{1C7CD32F-6225-46E2-BBFD-A1F16474F8C2}"/>
    <cellStyle name="Normal 7 9" xfId="174" xr:uid="{F546D493-6AB1-45B6-89BE-9BBADDB264A3}"/>
    <cellStyle name="Normal 8" xfId="175" xr:uid="{0C52ACB8-AB21-4C6F-A410-FE5D4B3881CD}"/>
    <cellStyle name="Normal 8 2" xfId="176" xr:uid="{4816B1E2-469D-452C-B6F0-D6AE1D696D76}"/>
    <cellStyle name="Normal 9" xfId="177" xr:uid="{40F03CC2-CFF4-4698-A909-33152BDC337B}"/>
    <cellStyle name="Normal 9 2" xfId="178" xr:uid="{E4DCDEEA-3AB5-4F0A-BEE1-032AF77D7373}"/>
    <cellStyle name="Normal_13.02.07" xfId="179" xr:uid="{EB99C18E-8887-4D72-8B77-88C833FCBD37}"/>
    <cellStyle name="Normal_El.7.2" xfId="180" xr:uid="{4F596EBA-169E-44CD-B330-3C92C4CFFE70}"/>
    <cellStyle name="Normal_Sheet1_Справка № 1 Търговски портфейл" xfId="181" xr:uid="{66EEC48D-CBDF-4502-B95A-C2D622A1FABE}"/>
    <cellStyle name="Normal_Spravki_kod" xfId="182" xr:uid="{59991EF5-2160-457B-A82F-EE6E71639BA4}"/>
    <cellStyle name="Normal_Баланс" xfId="183" xr:uid="{9F50BA24-51A7-4043-8A15-59B3A2B03A1E}"/>
    <cellStyle name="Normal_Отч.парич.поток" xfId="184" xr:uid="{CF6A68FC-6F9E-4DAC-88DD-7AE85CD998BC}"/>
    <cellStyle name="Normal_Отч.прих-разх" xfId="185" xr:uid="{96FD1527-0A65-4DC3-A4C5-E87B8C6D1CC0}"/>
    <cellStyle name="Normal_Отч.собств.кап." xfId="186" xr:uid="{DA4761BA-F3BE-431A-B246-05FDD7D140F8}"/>
    <cellStyle name="Normal_Справка № 1 Търговски портфейл" xfId="187" xr:uid="{59EB6D0A-0228-4076-B30A-7ABEC64E0707}"/>
    <cellStyle name="Normal_Финансов отчет" xfId="188" xr:uid="{FF9C7E83-018D-447B-A371-EE96C36449F8}"/>
    <cellStyle name="Note 10" xfId="189" xr:uid="{0CBA76A0-7879-44A1-8DBA-40CD4F593863}"/>
    <cellStyle name="Note 10 2" xfId="190" xr:uid="{7FD3DA38-68DE-4A73-84BC-FFA29249EA32}"/>
    <cellStyle name="Note 11" xfId="191" xr:uid="{A747D9BD-02CA-48F0-B325-CF732D62579B}"/>
    <cellStyle name="Note 11 2" xfId="192" xr:uid="{7DB9A19D-DC21-4360-B87A-E380289457E6}"/>
    <cellStyle name="Note 12" xfId="193" xr:uid="{B6869315-DD9A-46D0-B449-CD928EEFC7FF}"/>
    <cellStyle name="Note 12 2" xfId="194" xr:uid="{14041259-A340-4731-8E6D-EA2A2CD0BD43}"/>
    <cellStyle name="Note 13" xfId="195" xr:uid="{F4921C74-EBFA-454A-B794-C0B22063CDF7}"/>
    <cellStyle name="Note 13 2" xfId="196" xr:uid="{9DDDED96-B212-46D1-8071-203635E91633}"/>
    <cellStyle name="Note 14" xfId="197" xr:uid="{D16BE131-28D3-4DDC-96F3-754BA6D4A334}"/>
    <cellStyle name="Note 14 2" xfId="198" xr:uid="{706EB29E-7A7C-4D90-998B-20217DA0D9F1}"/>
    <cellStyle name="Note 15" xfId="199" xr:uid="{96B7BF88-BF4C-4245-B27E-B7C330DC0E97}"/>
    <cellStyle name="Note 15 2" xfId="200" xr:uid="{14F15E72-F3C4-4BAE-A7B7-685495C26BCF}"/>
    <cellStyle name="Note 16 2" xfId="201" xr:uid="{F2EF1315-D432-4BA2-9ABC-181A6AF39415}"/>
    <cellStyle name="Note 17 2" xfId="202" xr:uid="{3D3303DF-6277-40AF-AA82-ED7506F0BF34}"/>
    <cellStyle name="Note 2" xfId="203" xr:uid="{C236DE2F-4F15-434D-BEAF-3504F2DB6D8C}"/>
    <cellStyle name="Note 2 10" xfId="204" xr:uid="{512829A1-CFAA-4580-9276-8ED6193C9158}"/>
    <cellStyle name="Note 2 10 2" xfId="205" xr:uid="{3734E987-75F2-4FE2-BB32-3FADC15A4314}"/>
    <cellStyle name="Note 2 11" xfId="206" xr:uid="{84BC51F2-11A4-45C6-90C5-288A06E23A9E}"/>
    <cellStyle name="Note 2 11 2" xfId="207" xr:uid="{F5B7424C-A107-4469-9FC7-32DDE7306A54}"/>
    <cellStyle name="Note 2 12" xfId="208" xr:uid="{45DE0F56-B068-41F4-8AF7-47F1CD33C0B5}"/>
    <cellStyle name="Note 2 2" xfId="209" xr:uid="{39A486C5-E90F-4B3D-B379-F53B604D03C3}"/>
    <cellStyle name="Note 2 2 2" xfId="210" xr:uid="{70989016-FB62-4CA6-96D2-0211BA1262A5}"/>
    <cellStyle name="Note 2 3" xfId="211" xr:uid="{2B534738-9F81-41B1-B670-677B702637B4}"/>
    <cellStyle name="Note 2 3 2" xfId="212" xr:uid="{07CFF480-1399-49B6-BB21-DEB239129306}"/>
    <cellStyle name="Note 2 4" xfId="213" xr:uid="{D720B7B0-EB48-4ACE-A649-14B713924B91}"/>
    <cellStyle name="Note 2 4 2" xfId="214" xr:uid="{9B9E4814-DF68-4215-9000-5E7AED4714C7}"/>
    <cellStyle name="Note 2 5" xfId="215" xr:uid="{81890ED8-9302-4AA0-B321-9C7DAC5153CD}"/>
    <cellStyle name="Note 2 5 2" xfId="216" xr:uid="{434C2404-0BEA-4DE7-B6C7-0717D8CA6298}"/>
    <cellStyle name="Note 2 6" xfId="217" xr:uid="{9D80032C-CCCC-42D5-954B-237D0C0B7839}"/>
    <cellStyle name="Note 2 6 2" xfId="218" xr:uid="{338D2D5B-0733-4B4B-B0DE-B4480DB5A951}"/>
    <cellStyle name="Note 2 7" xfId="219" xr:uid="{4F5402BF-2477-42FF-A93D-63E1EDF8DF09}"/>
    <cellStyle name="Note 2 7 2" xfId="220" xr:uid="{24A4956E-9E90-43C2-88AA-2ED42A846377}"/>
    <cellStyle name="Note 2 8" xfId="221" xr:uid="{784EBA06-D58E-4C9D-9B41-F6E05F4AC97C}"/>
    <cellStyle name="Note 2 8 2" xfId="222" xr:uid="{AE8CCAAF-DCB0-45EC-9B2A-C12125E666EF}"/>
    <cellStyle name="Note 2 9" xfId="223" xr:uid="{48B4BEF2-BC33-4CAC-AA3A-389CAB1492B7}"/>
    <cellStyle name="Note 2 9 2" xfId="224" xr:uid="{708DA7C6-1F80-4EB6-A0B7-BF337F479C00}"/>
    <cellStyle name="Note 3" xfId="225" xr:uid="{5D2A368A-CC6B-4641-B051-B56023B90E6F}"/>
    <cellStyle name="Note 3 2" xfId="226" xr:uid="{455990BE-C295-4A6A-9817-8E0F8A6EBD7D}"/>
    <cellStyle name="Note 4" xfId="227" xr:uid="{6109FB2C-2CAE-46D4-8C66-DE4216BC6BFF}"/>
    <cellStyle name="Note 4 10" xfId="228" xr:uid="{012DE028-BF02-4C76-B3B9-F596A3123F0D}"/>
    <cellStyle name="Note 4 2" xfId="229" xr:uid="{BCA53663-BF9B-481E-BB23-4A46E60BD7E1}"/>
    <cellStyle name="Note 4 2 2" xfId="230" xr:uid="{596CA1EF-0149-48AC-BBB2-E8E8061DFA47}"/>
    <cellStyle name="Note 4 3" xfId="231" xr:uid="{7C399CAA-B5FB-44D4-9929-8B201D77614A}"/>
    <cellStyle name="Note 4 3 2" xfId="232" xr:uid="{1D61A14B-4479-49CD-9F47-CE47D6B2C5CA}"/>
    <cellStyle name="Note 4 4" xfId="233" xr:uid="{54227F0B-69F8-42BC-B650-9F54B11996D6}"/>
    <cellStyle name="Note 4 4 2" xfId="234" xr:uid="{24125765-2CF7-46B0-9A5F-32335C5B60A1}"/>
    <cellStyle name="Note 4 5" xfId="235" xr:uid="{CA125920-5FE7-499D-A379-61BED92B2ACA}"/>
    <cellStyle name="Note 4 5 2" xfId="236" xr:uid="{A8F1894F-3C17-45F7-BB86-B180A6098B45}"/>
    <cellStyle name="Note 4 6" xfId="237" xr:uid="{E4B5D6B1-D74F-47EB-B092-4D14B9026519}"/>
    <cellStyle name="Note 4 6 2" xfId="238" xr:uid="{49965081-C212-4595-92B9-2A1019C5ABA3}"/>
    <cellStyle name="Note 4 7" xfId="239" xr:uid="{DA29B1B0-0A31-4E6C-9D19-9F785F1DAE9A}"/>
    <cellStyle name="Note 4 7 2" xfId="240" xr:uid="{2C42B65B-780B-482F-BFF8-7185A63D1EFE}"/>
    <cellStyle name="Note 4 8" xfId="241" xr:uid="{7A3DC39C-BDEF-402F-B911-5820B54E3EB4}"/>
    <cellStyle name="Note 4 8 2" xfId="242" xr:uid="{4AD9D086-F617-47F3-96B3-584D22EC677B}"/>
    <cellStyle name="Note 4 9" xfId="243" xr:uid="{3B25EA37-233E-4DEC-A995-51D4BED240E0}"/>
    <cellStyle name="Note 4 9 2" xfId="244" xr:uid="{FDF4C40C-C91D-4C08-87DF-D1C919510DC6}"/>
    <cellStyle name="Note 5" xfId="245" xr:uid="{A8415F4F-7FE5-4E0D-A7E1-860EC2B73EC7}"/>
    <cellStyle name="Note 5 10" xfId="246" xr:uid="{2050EB67-2058-42A6-8BE1-1B755BF151F7}"/>
    <cellStyle name="Note 5 2" xfId="247" xr:uid="{3541D258-2B16-43C2-9A08-4D58BBD145CB}"/>
    <cellStyle name="Note 5 2 2" xfId="248" xr:uid="{59FB4247-5531-41C5-821C-846C64E174BE}"/>
    <cellStyle name="Note 5 3" xfId="249" xr:uid="{5A1DB41F-4E8D-4A01-8645-D5C3E9FAF878}"/>
    <cellStyle name="Note 5 3 2" xfId="250" xr:uid="{75BEFA24-563D-4C4A-8C12-FBCF745225FF}"/>
    <cellStyle name="Note 5 4" xfId="251" xr:uid="{D154CD7D-4BAA-42BE-AE89-5B2CA047FAA7}"/>
    <cellStyle name="Note 5 4 2" xfId="252" xr:uid="{DDA1BDE6-D4DE-469C-8A5E-8A869F88DD81}"/>
    <cellStyle name="Note 5 5" xfId="253" xr:uid="{05CE5EF2-26EA-4985-9384-0E3ED0D778D5}"/>
    <cellStyle name="Note 5 5 2" xfId="254" xr:uid="{043BE114-74A0-4893-A8A4-EFD31B47369F}"/>
    <cellStyle name="Note 5 6" xfId="255" xr:uid="{C93215E6-B2BB-4568-956D-16D393B06EF7}"/>
    <cellStyle name="Note 5 6 2" xfId="256" xr:uid="{97542154-41B5-4B85-B915-C23BEBD83DAA}"/>
    <cellStyle name="Note 5 7" xfId="257" xr:uid="{F3BDEEFF-0010-41F8-8C93-FE843EB18955}"/>
    <cellStyle name="Note 5 7 2" xfId="258" xr:uid="{8CC0A67E-7507-481C-8114-1F6E9575E9E1}"/>
    <cellStyle name="Note 5 8" xfId="259" xr:uid="{8E640952-6FEC-4176-85C5-E60B59735872}"/>
    <cellStyle name="Note 5 8 2" xfId="260" xr:uid="{C07BBF91-C2F9-432D-B9E5-6CC59FAA522D}"/>
    <cellStyle name="Note 5 9" xfId="261" xr:uid="{C2739643-6FEA-4063-93ED-D039A88CFE59}"/>
    <cellStyle name="Note 5 9 2" xfId="262" xr:uid="{CA07C47E-3C36-46FC-A026-027B735AA3F0}"/>
    <cellStyle name="Note 6" xfId="263" xr:uid="{94C29C71-03A7-488F-939F-88DECA9DEAC2}"/>
    <cellStyle name="Note 6 2" xfId="264" xr:uid="{2B710695-E211-4EFC-B1BD-1CA739B47134}"/>
    <cellStyle name="Note 6 2 2" xfId="265" xr:uid="{53148C4F-2FC0-45C9-921C-1457C047D85A}"/>
    <cellStyle name="Note 6 3" xfId="266" xr:uid="{E083160B-C710-4F42-8F38-8F37E717968C}"/>
    <cellStyle name="Note 6 3 2" xfId="267" xr:uid="{A07C27A9-A85D-45F6-B8E6-40FA1635F026}"/>
    <cellStyle name="Note 6 4" xfId="268" xr:uid="{B86447DB-BFFA-40DB-8AB3-1410809F902A}"/>
    <cellStyle name="Note 6 4 2" xfId="269" xr:uid="{05907678-EDD9-42F1-A8D8-2443813B936A}"/>
    <cellStyle name="Note 6 5" xfId="270" xr:uid="{6A059DA9-65BE-4925-BCA9-7AA3D5E3F128}"/>
    <cellStyle name="Note 6 5 2" xfId="271" xr:uid="{4A1BB2C5-B68F-4E3B-B2A5-E5796D68B524}"/>
    <cellStyle name="Note 6 6" xfId="272" xr:uid="{6191BA95-C406-4904-AA4D-DCC654B42B09}"/>
    <cellStyle name="Note 6 6 2" xfId="273" xr:uid="{EC56597D-B736-4570-AAD2-F4568BBAE0BA}"/>
    <cellStyle name="Note 6 7" xfId="274" xr:uid="{C1C212E0-67E8-423A-BA93-EBBE4831CEFF}"/>
    <cellStyle name="Note 6 7 2" xfId="275" xr:uid="{47212C46-818B-4A93-AC55-261FC0C5B760}"/>
    <cellStyle name="Note 6 8" xfId="276" xr:uid="{508AFA13-EC32-45AD-BCB7-E1C9079FAA5A}"/>
    <cellStyle name="Note 6 8 2" xfId="277" xr:uid="{99127D85-9975-485B-AA45-A0293A58DAD5}"/>
    <cellStyle name="Note 6 9" xfId="278" xr:uid="{2D0973D7-8540-4A6C-92D9-1202097EE87F}"/>
    <cellStyle name="Note 7" xfId="279" xr:uid="{34B6B87B-0E52-45D1-AD97-717791C1F4A2}"/>
    <cellStyle name="Note 7 2" xfId="280" xr:uid="{7D743944-B33B-4E2D-8C29-D1927D6356A2}"/>
    <cellStyle name="Note 7 2 2" xfId="281" xr:uid="{11F76526-84AA-4AEC-B41A-C30AA7771C5F}"/>
    <cellStyle name="Note 7 3" xfId="282" xr:uid="{7B7A4DEE-D06A-44B7-B695-63345FAF5A42}"/>
    <cellStyle name="Note 7 3 2" xfId="283" xr:uid="{E5CF1041-B443-400E-BF3B-724819DE8265}"/>
    <cellStyle name="Note 7 4" xfId="284" xr:uid="{BA84A63B-C765-4141-92EC-1E1B243E5104}"/>
    <cellStyle name="Note 7 4 2" xfId="285" xr:uid="{72315F85-4C78-47FD-803B-1F5C994ECE31}"/>
    <cellStyle name="Note 7 5" xfId="286" xr:uid="{3994B753-E603-4D7B-9284-00181C1009C6}"/>
    <cellStyle name="Note 7 5 2" xfId="287" xr:uid="{2FD98B60-3B42-48BE-9630-400D8387A6FB}"/>
    <cellStyle name="Note 7 6" xfId="288" xr:uid="{9ECEEA00-FFC7-4EC1-B44A-B170AA5F2DC6}"/>
    <cellStyle name="Note 7 6 2" xfId="289" xr:uid="{D6698B73-741A-4544-B970-2CDBD2AB0A81}"/>
    <cellStyle name="Note 7 7" xfId="290" xr:uid="{CCFA184A-CA22-446D-AC6D-517D3FB567C2}"/>
    <cellStyle name="Note 7 7 2" xfId="291" xr:uid="{14434060-CD59-4E76-AF0A-1002B79F9F04}"/>
    <cellStyle name="Note 7 8" xfId="292" xr:uid="{5C85DB29-3862-4F27-BBBE-F112602C2074}"/>
    <cellStyle name="Note 7 8 2" xfId="293" xr:uid="{F159D1D6-B73B-46E4-90D3-19CD11CE5490}"/>
    <cellStyle name="Note 7 9" xfId="294" xr:uid="{670BB7D8-43FF-4B69-83A0-80B991F11C20}"/>
    <cellStyle name="Note 8" xfId="295" xr:uid="{CF889044-6F11-4E32-A94C-EC81D3131B1D}"/>
    <cellStyle name="Note 8 2" xfId="296" xr:uid="{A414722D-9440-495B-841F-34BA1FE6BCB7}"/>
    <cellStyle name="Note 8 2 2" xfId="297" xr:uid="{FA2FD4E6-35BE-440E-8B38-5BA46B81F857}"/>
    <cellStyle name="Note 8 3" xfId="298" xr:uid="{4C24FCA9-0BA2-41B5-9038-533CB170AC3E}"/>
    <cellStyle name="Note 8 3 2" xfId="299" xr:uid="{5D67CA9A-6FB5-4EF0-A86D-B203CDFB732E}"/>
    <cellStyle name="Note 8 4" xfId="300" xr:uid="{A18DC0B0-BF04-4DD0-8B14-82B40264FF61}"/>
    <cellStyle name="Note 8 4 2" xfId="301" xr:uid="{E6F6D81A-9C1B-4783-993C-50DF82E11BA3}"/>
    <cellStyle name="Note 8 5" xfId="302" xr:uid="{7626EFF7-D9E3-4AF3-8375-90EAE2E6C74F}"/>
    <cellStyle name="Note 8 5 2" xfId="303" xr:uid="{0AB0BA66-49AB-4ED6-8180-1D9C9605EDF4}"/>
    <cellStyle name="Note 8 6" xfId="304" xr:uid="{37C01C13-4EBB-49B0-B562-3252BE913EEF}"/>
    <cellStyle name="Note 8 6 2" xfId="305" xr:uid="{FE08A995-0BB6-4531-A294-F6C1B0167C21}"/>
    <cellStyle name="Note 8 7" xfId="306" xr:uid="{98D7A053-3C60-4E2A-8D36-46FEBD384948}"/>
    <cellStyle name="Note 8 7 2" xfId="307" xr:uid="{B8FD389A-DA64-415D-B97C-E28735CEB1EE}"/>
    <cellStyle name="Note 8 8" xfId="308" xr:uid="{CDE0D1C1-026B-49A0-A4C8-4B442099ACF2}"/>
    <cellStyle name="Note 8 8 2" xfId="309" xr:uid="{083B7DAD-F193-41E3-8397-F511DC754C6C}"/>
    <cellStyle name="Note 8 9" xfId="310" xr:uid="{A97622E1-109E-440B-BD98-1ED6E1FA4EE0}"/>
    <cellStyle name="Note 9" xfId="311" xr:uid="{6457DF01-F50E-4A6F-B4CD-3A65FBD78AD6}"/>
    <cellStyle name="Note 9 2" xfId="312" xr:uid="{1500F541-A81C-45F7-858F-365F385A6436}"/>
    <cellStyle name="Percent 10" xfId="313" xr:uid="{5F51C651-DEFA-49BB-A988-8C704FE1B317}"/>
    <cellStyle name="Percent 10 2" xfId="314" xr:uid="{A643E758-D0EF-438B-8A96-2C0A65416935}"/>
    <cellStyle name="Percent 11" xfId="315" xr:uid="{B21CC4E3-6D94-45DC-8420-1F8ADA43C685}"/>
    <cellStyle name="Percent 11 2" xfId="316" xr:uid="{62AFA185-3789-4ECD-B214-A241EBCEC798}"/>
    <cellStyle name="Percent 12" xfId="317" xr:uid="{14CC3736-2EF7-4A3F-AB91-D48E25FF2189}"/>
    <cellStyle name="Percent 12 2" xfId="318" xr:uid="{B87846B2-7CF8-4BA1-83E9-4F17D1320A6D}"/>
    <cellStyle name="Percent 13" xfId="319" xr:uid="{207C8DA3-8FE8-4799-92C5-0EA21C0E8F70}"/>
    <cellStyle name="Percent 13 2" xfId="320" xr:uid="{E8B13B06-0BEC-4452-A06A-C29F2EB10123}"/>
    <cellStyle name="Percent 14" xfId="321" xr:uid="{03708687-D7C1-48D1-9B5C-BF1F7BB3D332}"/>
    <cellStyle name="Percent 14 2" xfId="322" xr:uid="{1700E4D3-279A-471A-A9D5-8F8E5D3D0409}"/>
    <cellStyle name="Percent 2" xfId="323" xr:uid="{4760ACE4-6DCB-4910-9683-58D869EADA36}"/>
    <cellStyle name="Percent 2 10" xfId="324" xr:uid="{05A22249-0DD7-4557-BC60-837273C0A1C6}"/>
    <cellStyle name="Percent 2 10 2" xfId="325" xr:uid="{C1C6A0AF-B87F-40A6-81C0-7D7F0CD971D1}"/>
    <cellStyle name="Percent 2 11" xfId="326" xr:uid="{EA6AB00D-719F-4149-BF48-E06382EFA76C}"/>
    <cellStyle name="Percent 2 11 2" xfId="327" xr:uid="{92908F99-D004-434D-B96D-79EA0E2511F3}"/>
    <cellStyle name="Percent 2 2" xfId="328" xr:uid="{0D01A1E5-846C-4196-A013-9A26B1465107}"/>
    <cellStyle name="Percent 2 2 2" xfId="329" xr:uid="{B904F3B8-0E17-4F47-AC6C-6BDB5C6C28C4}"/>
    <cellStyle name="Percent 2 3" xfId="330" xr:uid="{2C859473-7649-41CD-ACBE-13C368D86079}"/>
    <cellStyle name="Percent 2 3 2" xfId="331" xr:uid="{CB045C49-62D9-4137-B9D0-4DD884690A23}"/>
    <cellStyle name="Percent 2 4" xfId="332" xr:uid="{E78F9CCC-FABC-437B-8708-2F3F25369C65}"/>
    <cellStyle name="Percent 2 4 2" xfId="333" xr:uid="{D0F34B5E-E97D-4DEF-8B96-C2388749818B}"/>
    <cellStyle name="Percent 2 5" xfId="334" xr:uid="{1D4DE222-9FD0-4A64-8A19-268862123406}"/>
    <cellStyle name="Percent 2 5 2" xfId="335" xr:uid="{20209537-36E8-4BBF-A923-D4FA892ADBC7}"/>
    <cellStyle name="Percent 2 6" xfId="336" xr:uid="{B3E5A14A-F0BC-42D6-A480-977E01EB703F}"/>
    <cellStyle name="Percent 2 6 2" xfId="337" xr:uid="{00FC6BBC-8355-47A5-BDE5-A5DA723FEFCD}"/>
    <cellStyle name="Percent 2 7" xfId="338" xr:uid="{03CD9D4D-D2A1-4C45-978F-AD39D36EEFA4}"/>
    <cellStyle name="Percent 2 7 2" xfId="339" xr:uid="{E31DF6B5-2038-49C4-9350-1D2FD4D2D767}"/>
    <cellStyle name="Percent 2 8" xfId="340" xr:uid="{D3244AF4-843F-4F82-9B34-4F8993AD7F95}"/>
    <cellStyle name="Percent 2 8 2" xfId="341" xr:uid="{AC0FDC49-D075-4F98-9E67-A6F1CAAF4C68}"/>
    <cellStyle name="Percent 2 9" xfId="342" xr:uid="{2E5F8AC0-D5DA-4B96-A80C-07E63648A4D3}"/>
    <cellStyle name="Percent 2 9 2" xfId="343" xr:uid="{7F3F6FBA-D53D-417B-8E55-9C55A6CA8899}"/>
    <cellStyle name="Percent 3" xfId="344" xr:uid="{EFD4490D-06F8-4F04-9696-09774A1E2CA5}"/>
    <cellStyle name="Percent 3 2" xfId="345" xr:uid="{2F8AF0C8-6007-48F8-9E05-AE4A1DBB63FA}"/>
    <cellStyle name="Percent 4" xfId="346" xr:uid="{B80D1EFD-928B-4AF8-8703-3DA7515FE52A}"/>
    <cellStyle name="Percent 4 10" xfId="347" xr:uid="{80AFFB0D-D97A-4A1E-B30D-4E9ACE5FFF1A}"/>
    <cellStyle name="Percent 4 2" xfId="348" xr:uid="{1E05F74D-25F4-47B8-890C-65A405D64961}"/>
    <cellStyle name="Percent 4 2 2" xfId="349" xr:uid="{AFD8B105-E9ED-483F-929A-3CFD99F730EC}"/>
    <cellStyle name="Percent 4 3" xfId="350" xr:uid="{994122ED-0A37-4169-A9B2-B7EFCB02BE38}"/>
    <cellStyle name="Percent 4 3 2" xfId="351" xr:uid="{5FEC2641-D3FB-4F45-93DC-778D579867C2}"/>
    <cellStyle name="Percent 4 4" xfId="352" xr:uid="{417928E2-D224-4F7A-82E9-0BBCEE37A24C}"/>
    <cellStyle name="Percent 4 4 2" xfId="353" xr:uid="{A94B93E9-CDB9-4D73-B7D9-1A29B178804E}"/>
    <cellStyle name="Percent 4 5" xfId="354" xr:uid="{1B18B244-B015-45A7-9799-DE08E09B368C}"/>
    <cellStyle name="Percent 4 5 2" xfId="355" xr:uid="{BF8A8ADA-9F80-468C-94C3-BF8A1C76FD46}"/>
    <cellStyle name="Percent 4 6" xfId="356" xr:uid="{673D3D8F-4F5D-4DD2-8739-C2F96BADB933}"/>
    <cellStyle name="Percent 4 6 2" xfId="357" xr:uid="{077283B5-91D9-42E9-A15C-9423D3C49851}"/>
    <cellStyle name="Percent 4 7" xfId="358" xr:uid="{A1947D12-99A1-4508-9FE0-F5D605231EC8}"/>
    <cellStyle name="Percent 4 7 2" xfId="359" xr:uid="{96E1D07C-BF08-438E-BAA9-242B0263C843}"/>
    <cellStyle name="Percent 4 8" xfId="360" xr:uid="{834E2E23-F652-4777-B966-94C9F22C12F3}"/>
    <cellStyle name="Percent 4 8 2" xfId="361" xr:uid="{F32592C6-485C-4118-BDF7-F9B367DA840F}"/>
    <cellStyle name="Percent 4 9" xfId="362" xr:uid="{A0F5BAE9-F9D3-4935-AD4F-8CE5CBDE6C5B}"/>
    <cellStyle name="Percent 4 9 2" xfId="363" xr:uid="{92ED1C6A-24C1-4BB1-B07C-960965E445D5}"/>
    <cellStyle name="Percent 5" xfId="364" xr:uid="{9C89EDF3-36C5-4C3B-A610-304ACF66F802}"/>
    <cellStyle name="Percent 5 2" xfId="365" xr:uid="{836E37D2-1DF4-4DD4-9809-44FD649A0353}"/>
    <cellStyle name="Percent 5 2 2" xfId="366" xr:uid="{85E78B78-4A00-47AC-92A5-08B3F5EC6EF1}"/>
    <cellStyle name="Percent 5 3" xfId="367" xr:uid="{943F29C0-805B-402C-A910-E5FF3CD45EAC}"/>
    <cellStyle name="Percent 5 3 2" xfId="368" xr:uid="{15EF664A-EE58-4828-9969-08BAC3FDC253}"/>
    <cellStyle name="Percent 5 4" xfId="369" xr:uid="{8243463F-93AC-4D62-A8BC-B35F7D050A6B}"/>
    <cellStyle name="Percent 5 4 2" xfId="370" xr:uid="{50B3B122-C123-44F5-8A58-4587EE338A49}"/>
    <cellStyle name="Percent 5 5" xfId="371" xr:uid="{9D954031-08DD-4A99-A71D-AE87E10327C2}"/>
    <cellStyle name="Percent 5 5 2" xfId="372" xr:uid="{589974CC-E9C8-4F55-9792-CB7FF4E819A7}"/>
    <cellStyle name="Percent 5 6" xfId="373" xr:uid="{05F38DBD-71CA-48E1-9D82-FE3D958CE9E0}"/>
    <cellStyle name="Percent 5 6 2" xfId="374" xr:uid="{908169EA-B1EA-478B-9B95-B45E18C96D8F}"/>
    <cellStyle name="Percent 5 7" xfId="375" xr:uid="{296AC049-5949-45EA-A7E3-51468AB79B15}"/>
    <cellStyle name="Percent 5 7 2" xfId="376" xr:uid="{738A6DDB-55B6-4358-A373-D5A2AA921707}"/>
    <cellStyle name="Percent 5 8" xfId="377" xr:uid="{745DF6ED-C5C4-49EE-833B-47486060950A}"/>
    <cellStyle name="Percent 5 8 2" xfId="378" xr:uid="{B1078732-6AD4-4AC5-B20F-2593B8D6C2C4}"/>
    <cellStyle name="Percent 5 9" xfId="379" xr:uid="{D8ACAA06-EFB0-4430-A218-827574FFDA5D}"/>
    <cellStyle name="Percent 6" xfId="380" xr:uid="{1257A2F8-ECCD-4BD4-883D-FC3B87DA31F0}"/>
    <cellStyle name="Percent 6 2" xfId="381" xr:uid="{9FAD84E8-1DAD-448F-A0A1-1C2DB570D38A}"/>
    <cellStyle name="Percent 6 2 2" xfId="382" xr:uid="{4BE66011-5352-4DC3-A2DA-0428B6DEFD61}"/>
    <cellStyle name="Percent 6 3" xfId="383" xr:uid="{F564139B-7D10-4D6B-A68A-BB9A94744913}"/>
    <cellStyle name="Percent 6 3 2" xfId="384" xr:uid="{D23ED915-B461-4563-8925-985DFB3D8D2E}"/>
    <cellStyle name="Percent 6 4" xfId="385" xr:uid="{0431B9D0-5E88-4937-A35D-F8C4C3240A89}"/>
    <cellStyle name="Percent 6 4 2" xfId="386" xr:uid="{283E30AA-76D1-4CDD-9E13-1C38AFCD4041}"/>
    <cellStyle name="Percent 6 5" xfId="387" xr:uid="{7240DBE6-743A-4D9B-9B73-CB9ADE961947}"/>
    <cellStyle name="Percent 6 5 2" xfId="388" xr:uid="{0AC05B06-211D-41D7-A6E6-7FDAAED9B7D6}"/>
    <cellStyle name="Percent 6 6" xfId="389" xr:uid="{F3AA1221-8DF2-4744-8789-F9D4B0CA8152}"/>
    <cellStyle name="Percent 6 6 2" xfId="390" xr:uid="{F4043101-61F2-427B-9F9B-2E1ADDD4FA18}"/>
    <cellStyle name="Percent 6 7" xfId="391" xr:uid="{775B6719-01FF-410D-91A9-E6F2BF35E522}"/>
    <cellStyle name="Percent 6 7 2" xfId="392" xr:uid="{5B2597B8-4E97-4A6E-B96B-459E87622FD5}"/>
    <cellStyle name="Percent 6 8" xfId="393" xr:uid="{7FBECD79-B6D4-442E-B672-DE6AC8932653}"/>
    <cellStyle name="Percent 6 8 2" xfId="394" xr:uid="{46D8CAD2-5CB0-4478-9252-B7FE4A11C09A}"/>
    <cellStyle name="Percent 6 9" xfId="395" xr:uid="{4CC14D2C-1290-4E66-9A26-F2E53E2EC513}"/>
    <cellStyle name="Percent 7" xfId="396" xr:uid="{6E7CCEFD-1F96-4479-ACDB-D42F9C5A767A}"/>
    <cellStyle name="Percent 7 2" xfId="397" xr:uid="{33690A4A-942E-49F2-B138-79ECA11E82B4}"/>
    <cellStyle name="Percent 7 2 2" xfId="398" xr:uid="{9B09FB70-F098-4299-BA53-5D9BBDE2CA41}"/>
    <cellStyle name="Percent 7 3" xfId="399" xr:uid="{E04BE56B-D9F6-409A-AE41-058A973D75F2}"/>
    <cellStyle name="Percent 7 3 2" xfId="400" xr:uid="{5822BDFD-2ADE-4813-A2A4-4BB08FFB0C7A}"/>
    <cellStyle name="Percent 7 4" xfId="401" xr:uid="{7C6F96C5-1A7D-4E7B-9070-68EC819930BD}"/>
    <cellStyle name="Percent 7 4 2" xfId="402" xr:uid="{BD50216D-F042-4677-8F1A-796A6C0526CE}"/>
    <cellStyle name="Percent 7 5" xfId="403" xr:uid="{4FFB5D69-2545-4437-85B3-D0EB78A5E71C}"/>
    <cellStyle name="Percent 7 5 2" xfId="404" xr:uid="{F1374918-0A2F-44A2-8CA3-CA472289C25B}"/>
    <cellStyle name="Percent 7 6" xfId="405" xr:uid="{F2974D68-292B-4C44-AE90-BF8A2B91F3AA}"/>
    <cellStyle name="Percent 7 6 2" xfId="406" xr:uid="{3B97D8E3-1F82-4CA2-9850-BEE6738073E0}"/>
    <cellStyle name="Percent 7 7" xfId="407" xr:uid="{6A1C9629-0F26-411B-BA61-CF5B37AB56FA}"/>
    <cellStyle name="Percent 7 7 2" xfId="408" xr:uid="{D39C4E97-4969-49ED-BFDC-DB3E4015117D}"/>
    <cellStyle name="Percent 7 8" xfId="409" xr:uid="{B5DDDD9D-876C-41AA-8DB9-A0CEFD1CA189}"/>
    <cellStyle name="Percent 7 8 2" xfId="410" xr:uid="{D76FE50E-3BAC-47EE-A2F5-5925F20A8323}"/>
    <cellStyle name="Percent 7 9" xfId="411" xr:uid="{8079E22F-4649-4C8B-BC54-12D5E979B1B5}"/>
    <cellStyle name="Percent 8" xfId="412" xr:uid="{54FC2180-C59F-4E11-B909-23F2191A683F}"/>
    <cellStyle name="Percent 8 2" xfId="413" xr:uid="{ED9A4C64-47D8-4B43-A6D8-5943B5570681}"/>
    <cellStyle name="Percent 9" xfId="414" xr:uid="{682A7D3D-B4A1-4DA6-AF53-48FB908C082A}"/>
    <cellStyle name="Percent 9 2" xfId="415" xr:uid="{D691E350-330E-424C-A60F-2D257202C01D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B7EE-3AEF-4D15-A685-7E1C9AE248F3}">
  <sheetPr codeName="Sheet9"/>
  <dimension ref="B2:C46"/>
  <sheetViews>
    <sheetView zoomScaleNormal="100" workbookViewId="0">
      <selection activeCell="C26" sqref="C26:C29"/>
    </sheetView>
  </sheetViews>
  <sheetFormatPr defaultColWidth="9.140625" defaultRowHeight="12.75"/>
  <cols>
    <col min="1" max="1" width="9.140625" style="87" customWidth="1"/>
    <col min="2" max="2" width="30.7109375" style="87" customWidth="1"/>
    <col min="3" max="3" width="65.7109375" style="87" customWidth="1"/>
    <col min="4" max="16384" width="9.140625" style="87"/>
  </cols>
  <sheetData>
    <row r="2" spans="2:3" ht="15.75">
      <c r="B2" s="16" t="s">
        <v>229</v>
      </c>
      <c r="C2" s="17"/>
    </row>
    <row r="3" spans="2:3" ht="15.75">
      <c r="B3" s="18" t="s">
        <v>230</v>
      </c>
      <c r="C3" s="19"/>
    </row>
    <row r="4" spans="2:3" ht="15.75">
      <c r="B4" s="16"/>
      <c r="C4" s="17"/>
    </row>
    <row r="5" spans="2:3" ht="15.75">
      <c r="B5" s="20" t="s">
        <v>231</v>
      </c>
      <c r="C5" s="21"/>
    </row>
    <row r="6" spans="2:3" ht="15.75">
      <c r="B6" s="22" t="s">
        <v>232</v>
      </c>
      <c r="C6" s="568" t="s">
        <v>1497</v>
      </c>
    </row>
    <row r="7" spans="2:3" ht="15.75">
      <c r="B7" s="22" t="s">
        <v>233</v>
      </c>
      <c r="C7" s="223" t="s">
        <v>1494</v>
      </c>
    </row>
    <row r="8" spans="2:3" ht="15.75">
      <c r="B8" s="22" t="s">
        <v>234</v>
      </c>
      <c r="C8" s="223" t="s">
        <v>1498</v>
      </c>
    </row>
    <row r="9" spans="2:3" ht="15.75">
      <c r="B9" s="23"/>
      <c r="C9" s="24"/>
    </row>
    <row r="10" spans="2:3" ht="15.75">
      <c r="B10" s="18" t="s">
        <v>235</v>
      </c>
      <c r="C10" s="19"/>
    </row>
    <row r="11" spans="2:3" ht="15.75">
      <c r="B11" s="22" t="s">
        <v>236</v>
      </c>
      <c r="C11" s="224" t="s">
        <v>1495</v>
      </c>
    </row>
    <row r="12" spans="2:3" ht="15.75">
      <c r="B12" s="22" t="s">
        <v>237</v>
      </c>
      <c r="C12" s="224" t="s">
        <v>1502</v>
      </c>
    </row>
    <row r="13" spans="2:3" ht="15.75">
      <c r="B13" s="22" t="s">
        <v>238</v>
      </c>
      <c r="C13" s="224" t="s">
        <v>1496</v>
      </c>
    </row>
    <row r="14" spans="2:3" ht="15.75">
      <c r="B14" s="22" t="s">
        <v>239</v>
      </c>
      <c r="C14" s="224" t="s">
        <v>1503</v>
      </c>
    </row>
    <row r="15" spans="2:3" ht="15.75">
      <c r="B15" s="22" t="s">
        <v>240</v>
      </c>
      <c r="C15" s="224" t="s">
        <v>1503</v>
      </c>
    </row>
    <row r="16" spans="2:3" ht="15.75">
      <c r="B16" s="25" t="s">
        <v>241</v>
      </c>
      <c r="C16" s="225" t="s">
        <v>1504</v>
      </c>
    </row>
    <row r="17" spans="2:3" ht="15.75">
      <c r="B17" s="25" t="s">
        <v>242</v>
      </c>
      <c r="C17" s="429" t="s">
        <v>1499</v>
      </c>
    </row>
    <row r="18" spans="2:3" ht="15.75">
      <c r="B18" s="26"/>
      <c r="C18" s="27"/>
    </row>
    <row r="19" spans="2:3" ht="15.75">
      <c r="B19" s="18" t="s">
        <v>243</v>
      </c>
      <c r="C19" s="19"/>
    </row>
    <row r="20" spans="2:3" ht="15.75">
      <c r="B20" s="22" t="s">
        <v>244</v>
      </c>
      <c r="C20" s="224" t="s">
        <v>1500</v>
      </c>
    </row>
    <row r="21" spans="2:3" ht="15.75">
      <c r="B21" s="22" t="s">
        <v>237</v>
      </c>
      <c r="C21" s="224" t="s">
        <v>1505</v>
      </c>
    </row>
    <row r="22" spans="2:3" ht="15.75">
      <c r="B22" s="22" t="s">
        <v>238</v>
      </c>
      <c r="C22" s="224" t="s">
        <v>1501</v>
      </c>
    </row>
    <row r="23" spans="2:3" ht="15.75">
      <c r="B23" s="22" t="s">
        <v>245</v>
      </c>
      <c r="C23" s="224" t="s">
        <v>1506</v>
      </c>
    </row>
    <row r="24" spans="2:3" ht="15.75">
      <c r="B24" s="28"/>
      <c r="C24" s="29"/>
    </row>
    <row r="25" spans="2:3" ht="15.75">
      <c r="B25" s="18" t="s">
        <v>246</v>
      </c>
      <c r="C25" s="19"/>
    </row>
    <row r="26" spans="2:3" ht="15.75">
      <c r="B26" s="25" t="s">
        <v>247</v>
      </c>
      <c r="C26" s="225" t="s">
        <v>1507</v>
      </c>
    </row>
    <row r="27" spans="2:3" ht="15.75">
      <c r="B27" s="25" t="s">
        <v>248</v>
      </c>
      <c r="C27" s="225" t="s">
        <v>1508</v>
      </c>
    </row>
    <row r="28" spans="2:3" ht="15.75">
      <c r="B28" s="25" t="s">
        <v>241</v>
      </c>
      <c r="C28" s="225" t="s">
        <v>1504</v>
      </c>
    </row>
    <row r="29" spans="2:3" ht="15.75">
      <c r="B29" s="25" t="s">
        <v>242</v>
      </c>
      <c r="C29" s="429" t="s">
        <v>1499</v>
      </c>
    </row>
    <row r="30" spans="2:3" ht="15.75">
      <c r="B30" s="30"/>
      <c r="C30" s="30"/>
    </row>
    <row r="31" spans="2:3" ht="15.75">
      <c r="B31" s="30"/>
      <c r="C31" s="30"/>
    </row>
    <row r="32" spans="2:3" ht="15.75">
      <c r="B32" s="30"/>
      <c r="C32" s="30"/>
    </row>
    <row r="35" spans="2:3" ht="15.75">
      <c r="B35" s="484" t="s">
        <v>1357</v>
      </c>
      <c r="C35" s="106" t="s">
        <v>1342</v>
      </c>
    </row>
    <row r="36" spans="2:3" ht="15.75">
      <c r="B36" s="484" t="s">
        <v>1369</v>
      </c>
      <c r="C36" s="106" t="s">
        <v>948</v>
      </c>
    </row>
    <row r="37" spans="2:3" ht="15.75">
      <c r="B37" s="484" t="s">
        <v>1417</v>
      </c>
      <c r="C37" s="106" t="s">
        <v>1367</v>
      </c>
    </row>
    <row r="38" spans="2:3" ht="15.75">
      <c r="B38" s="484" t="s">
        <v>1370</v>
      </c>
      <c r="C38" s="106" t="s">
        <v>1368</v>
      </c>
    </row>
    <row r="39" spans="2:3" ht="31.5">
      <c r="B39" s="484" t="s">
        <v>1371</v>
      </c>
      <c r="C39" s="106" t="s">
        <v>1476</v>
      </c>
    </row>
    <row r="40" spans="2:3" ht="15.75">
      <c r="B40" s="484" t="s">
        <v>1372</v>
      </c>
      <c r="C40" s="485" t="s">
        <v>251</v>
      </c>
    </row>
    <row r="41" spans="2:3" ht="15.75">
      <c r="B41" s="484" t="s">
        <v>1373</v>
      </c>
      <c r="C41" s="486" t="s">
        <v>252</v>
      </c>
    </row>
    <row r="42" spans="2:3" ht="15.75">
      <c r="B42" s="484" t="s">
        <v>1374</v>
      </c>
      <c r="C42" s="486" t="s">
        <v>255</v>
      </c>
    </row>
    <row r="43" spans="2:3" ht="15.75">
      <c r="B43" s="484" t="s">
        <v>1375</v>
      </c>
      <c r="C43" s="486" t="s">
        <v>1462</v>
      </c>
    </row>
    <row r="44" spans="2:3" ht="63">
      <c r="B44" s="484" t="s">
        <v>1376</v>
      </c>
      <c r="C44" s="487" t="s">
        <v>941</v>
      </c>
    </row>
    <row r="45" spans="2:3" ht="31.5">
      <c r="B45" s="484" t="s">
        <v>1377</v>
      </c>
      <c r="C45" s="487" t="s">
        <v>1337</v>
      </c>
    </row>
    <row r="46" spans="2:3" ht="31.5">
      <c r="B46" s="484" t="s">
        <v>1422</v>
      </c>
      <c r="C46" s="487" t="s">
        <v>1477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CE01-2E6D-4CEA-99A4-83547EC11BF4}">
  <sheetPr codeName="Sheet1">
    <pageSetUpPr fitToPage="1"/>
  </sheetPr>
  <dimension ref="A1:AF75"/>
  <sheetViews>
    <sheetView zoomScale="85" zoomScaleNormal="85" workbookViewId="0">
      <selection activeCell="G21" sqref="G21"/>
    </sheetView>
  </sheetViews>
  <sheetFormatPr defaultColWidth="9.140625" defaultRowHeight="15.75"/>
  <cols>
    <col min="1" max="1" width="60.7109375" style="37" customWidth="1"/>
    <col min="2" max="2" width="13.85546875" style="37" customWidth="1"/>
    <col min="3" max="4" width="14.7109375" style="37" customWidth="1"/>
    <col min="5" max="5" width="61.85546875" style="37" customWidth="1"/>
    <col min="6" max="6" width="13.7109375" style="37" customWidth="1"/>
    <col min="7" max="7" width="15.28515625" style="37" customWidth="1"/>
    <col min="8" max="8" width="14.7109375" style="37" customWidth="1"/>
    <col min="9" max="16384" width="9.140625" style="37"/>
  </cols>
  <sheetData>
    <row r="1" spans="1:32">
      <c r="H1" s="113" t="s">
        <v>1442</v>
      </c>
    </row>
    <row r="2" spans="1:32">
      <c r="A2" s="71" t="s">
        <v>947</v>
      </c>
      <c r="B2" s="71"/>
      <c r="C2" s="71"/>
      <c r="D2" s="71"/>
      <c r="E2" s="71"/>
      <c r="F2" s="180"/>
      <c r="G2" s="94"/>
      <c r="H2" s="94"/>
    </row>
    <row r="3" spans="1:32">
      <c r="A3" s="35" t="str">
        <f>CONCATENATE("на ",UPPER(dfName))</f>
        <v>на БТФ АКТИВА БАЛАНСИРАН ETF</v>
      </c>
      <c r="B3" s="35"/>
      <c r="C3" s="35"/>
      <c r="D3" s="35"/>
      <c r="E3" s="35"/>
      <c r="F3" s="36"/>
      <c r="G3" s="95"/>
      <c r="H3" s="95"/>
    </row>
    <row r="4" spans="1:32">
      <c r="A4" s="78" t="str">
        <f>CONCATENATE("към ",TEXT(EndDate,"dd.mm.yyyy")," г.")</f>
        <v>към 30.06.2026 г.</v>
      </c>
      <c r="B4" s="78"/>
      <c r="C4" s="78"/>
      <c r="D4" s="78"/>
      <c r="E4" s="78"/>
      <c r="F4" s="185" t="s">
        <v>908</v>
      </c>
      <c r="G4" s="193" t="str">
        <f>ReportedCompletionDate</f>
        <v>27.07.2026</v>
      </c>
      <c r="H4" s="90"/>
    </row>
    <row r="5" spans="1:32">
      <c r="A5" s="78"/>
      <c r="B5" s="77"/>
      <c r="C5" s="77"/>
      <c r="D5" s="77"/>
      <c r="F5" s="186" t="s">
        <v>247</v>
      </c>
      <c r="G5" s="91" t="str">
        <f>authorName</f>
        <v>Милена Аврамова</v>
      </c>
      <c r="H5" s="92"/>
    </row>
    <row r="6" spans="1:32">
      <c r="A6" s="96"/>
      <c r="B6" s="96"/>
      <c r="C6" s="97"/>
      <c r="D6" s="98"/>
      <c r="F6" s="186" t="s">
        <v>249</v>
      </c>
      <c r="G6" s="93" t="str">
        <f>udManager</f>
        <v>Олга Йорданова и Ива Миткова, Прокурист</v>
      </c>
      <c r="H6" s="91"/>
    </row>
    <row r="7" spans="1:32">
      <c r="A7" s="96"/>
      <c r="B7" s="96"/>
      <c r="C7" s="97"/>
      <c r="D7" s="99"/>
      <c r="E7" s="99"/>
      <c r="F7" s="96"/>
      <c r="G7" s="94"/>
      <c r="H7" s="187" t="s">
        <v>1478</v>
      </c>
    </row>
    <row r="8" spans="1:32" ht="36.75" customHeight="1">
      <c r="A8" s="84" t="s">
        <v>0</v>
      </c>
      <c r="B8" s="84" t="s">
        <v>222</v>
      </c>
      <c r="C8" s="100" t="s">
        <v>1</v>
      </c>
      <c r="D8" s="100" t="s">
        <v>2</v>
      </c>
      <c r="E8" s="101" t="s">
        <v>6</v>
      </c>
      <c r="F8" s="84" t="s">
        <v>222</v>
      </c>
      <c r="G8" s="100" t="s">
        <v>3</v>
      </c>
      <c r="H8" s="100" t="s">
        <v>4</v>
      </c>
    </row>
    <row r="9" spans="1:32" ht="12" customHeight="1">
      <c r="A9" s="80" t="s">
        <v>5</v>
      </c>
      <c r="B9" s="80" t="s">
        <v>161</v>
      </c>
      <c r="C9" s="80">
        <v>1</v>
      </c>
      <c r="D9" s="80">
        <v>2</v>
      </c>
      <c r="E9" s="182" t="s">
        <v>5</v>
      </c>
      <c r="F9" s="80" t="s">
        <v>161</v>
      </c>
      <c r="G9" s="80">
        <v>1</v>
      </c>
      <c r="H9" s="80">
        <v>2</v>
      </c>
    </row>
    <row r="10" spans="1:32" s="116" customFormat="1">
      <c r="A10" s="102" t="s">
        <v>7</v>
      </c>
      <c r="B10" s="218"/>
      <c r="C10" s="216"/>
      <c r="D10" s="216"/>
      <c r="E10" s="103" t="s">
        <v>24</v>
      </c>
      <c r="F10" s="220"/>
      <c r="G10" s="216"/>
      <c r="H10" s="216"/>
    </row>
    <row r="11" spans="1:32" s="116" customFormat="1">
      <c r="A11" s="104" t="s">
        <v>919</v>
      </c>
      <c r="B11" s="183"/>
      <c r="C11" s="210"/>
      <c r="D11" s="210"/>
      <c r="E11" s="104" t="s">
        <v>924</v>
      </c>
      <c r="F11" s="183" t="s">
        <v>195</v>
      </c>
      <c r="G11" s="209">
        <v>97328662.549999997</v>
      </c>
      <c r="H11" s="209">
        <v>97384256.319999993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</row>
    <row r="12" spans="1:32">
      <c r="A12" s="106" t="s">
        <v>136</v>
      </c>
      <c r="B12" s="219" t="s">
        <v>164</v>
      </c>
      <c r="C12" s="202">
        <f>C13+C14</f>
        <v>0</v>
      </c>
      <c r="D12" s="202">
        <f>D13+D14</f>
        <v>0</v>
      </c>
      <c r="E12" s="104" t="s">
        <v>923</v>
      </c>
      <c r="F12" s="219"/>
      <c r="G12" s="202"/>
      <c r="H12" s="20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</row>
    <row r="13" spans="1:32" ht="31.5">
      <c r="A13" s="130" t="s">
        <v>91</v>
      </c>
      <c r="B13" s="120" t="s">
        <v>165</v>
      </c>
      <c r="C13" s="203"/>
      <c r="D13" s="203"/>
      <c r="E13" s="106" t="s">
        <v>135</v>
      </c>
      <c r="F13" s="120" t="s">
        <v>196</v>
      </c>
      <c r="G13" s="190">
        <v>-76404024.299999997</v>
      </c>
      <c r="H13" s="190">
        <v>-76404024.299999997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>
      <c r="A14" s="130" t="s">
        <v>99</v>
      </c>
      <c r="B14" s="219" t="s">
        <v>166</v>
      </c>
      <c r="C14" s="190"/>
      <c r="D14" s="190"/>
      <c r="E14" s="106" t="s">
        <v>25</v>
      </c>
      <c r="F14" s="219" t="s">
        <v>197</v>
      </c>
      <c r="G14" s="190"/>
      <c r="H14" s="190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1:32">
      <c r="A15" s="106" t="s">
        <v>127</v>
      </c>
      <c r="B15" s="219" t="s">
        <v>167</v>
      </c>
      <c r="C15" s="190"/>
      <c r="D15" s="190"/>
      <c r="E15" s="106" t="s">
        <v>111</v>
      </c>
      <c r="F15" s="219" t="s">
        <v>198</v>
      </c>
      <c r="G15" s="190"/>
      <c r="H15" s="190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>
      <c r="A16" s="108" t="s">
        <v>11</v>
      </c>
      <c r="B16" s="183" t="s">
        <v>168</v>
      </c>
      <c r="C16" s="210">
        <f>C12+C15</f>
        <v>0</v>
      </c>
      <c r="D16" s="210">
        <f>D12+D15</f>
        <v>0</v>
      </c>
      <c r="E16" s="108" t="s">
        <v>23</v>
      </c>
      <c r="F16" s="183" t="s">
        <v>199</v>
      </c>
      <c r="G16" s="210">
        <f>SUM(G13:G15)</f>
        <v>-76404024.299999997</v>
      </c>
      <c r="H16" s="210">
        <f>SUM(H13:H15)</f>
        <v>-76404024.299999997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</row>
    <row r="17" spans="1:32">
      <c r="A17" s="104" t="s">
        <v>920</v>
      </c>
      <c r="B17" s="183" t="s">
        <v>169</v>
      </c>
      <c r="C17" s="209"/>
      <c r="D17" s="209"/>
      <c r="E17" s="104" t="s">
        <v>922</v>
      </c>
      <c r="F17" s="183"/>
      <c r="G17" s="210"/>
      <c r="H17" s="210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</row>
    <row r="18" spans="1:32">
      <c r="A18" s="108" t="s">
        <v>30</v>
      </c>
      <c r="B18" s="183" t="s">
        <v>170</v>
      </c>
      <c r="C18" s="210">
        <f>C16+C17</f>
        <v>0</v>
      </c>
      <c r="D18" s="210">
        <f>D16+D17</f>
        <v>0</v>
      </c>
      <c r="E18" s="106" t="s">
        <v>26</v>
      </c>
      <c r="F18" s="219" t="s">
        <v>200</v>
      </c>
      <c r="G18" s="202">
        <f>SUM(G19:G20)</f>
        <v>4300858.6100000003</v>
      </c>
      <c r="H18" s="202">
        <f>SUM(H19:H20)</f>
        <v>2934745.8899999997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</row>
    <row r="19" spans="1:32">
      <c r="A19" s="103" t="s">
        <v>32</v>
      </c>
      <c r="B19" s="220"/>
      <c r="C19" s="210"/>
      <c r="D19" s="210"/>
      <c r="E19" s="222" t="s">
        <v>27</v>
      </c>
      <c r="F19" s="219" t="s">
        <v>201</v>
      </c>
      <c r="G19" s="190">
        <v>4878988.7300000004</v>
      </c>
      <c r="H19" s="190">
        <v>3512876.01</v>
      </c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</row>
    <row r="20" spans="1:32">
      <c r="A20" s="103" t="s">
        <v>921</v>
      </c>
      <c r="B20" s="220"/>
      <c r="C20" s="210"/>
      <c r="D20" s="210"/>
      <c r="E20" s="222" t="s">
        <v>28</v>
      </c>
      <c r="F20" s="219" t="s">
        <v>202</v>
      </c>
      <c r="G20" s="190">
        <v>-578130.12</v>
      </c>
      <c r="H20" s="190">
        <v>-578130.12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>
      <c r="A21" s="109" t="s">
        <v>8</v>
      </c>
      <c r="B21" s="189" t="s">
        <v>171</v>
      </c>
      <c r="C21" s="190">
        <v>0</v>
      </c>
      <c r="D21" s="240"/>
      <c r="E21" s="241" t="s">
        <v>981</v>
      </c>
      <c r="F21" s="189" t="s">
        <v>203</v>
      </c>
      <c r="G21" s="190">
        <v>1419645.4400000018</v>
      </c>
      <c r="H21" s="190">
        <v>1366112.74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</row>
    <row r="22" spans="1:32">
      <c r="A22" s="109" t="s">
        <v>9</v>
      </c>
      <c r="B22" s="189" t="s">
        <v>172</v>
      </c>
      <c r="C22" s="190">
        <v>680929.15</v>
      </c>
      <c r="D22" s="240">
        <v>119521.71</v>
      </c>
      <c r="E22" s="241" t="s">
        <v>982</v>
      </c>
      <c r="F22" s="189" t="s">
        <v>983</v>
      </c>
      <c r="G22" s="190">
        <v>0</v>
      </c>
      <c r="H22" s="190"/>
      <c r="I22" s="105"/>
      <c r="J22" s="105"/>
      <c r="K22" s="493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</row>
    <row r="23" spans="1:32">
      <c r="A23" s="109" t="s">
        <v>159</v>
      </c>
      <c r="B23" s="189" t="s">
        <v>173</v>
      </c>
      <c r="C23" s="190">
        <v>249941.1799999997</v>
      </c>
      <c r="D23" s="190">
        <v>249298.27</v>
      </c>
      <c r="E23" s="108" t="s">
        <v>29</v>
      </c>
      <c r="F23" s="183" t="s">
        <v>204</v>
      </c>
      <c r="G23" s="210">
        <f>G19+G21+G20+G22</f>
        <v>5720504.0500000017</v>
      </c>
      <c r="H23" s="210">
        <f>H19+H21+H20+H22</f>
        <v>4300858.63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</row>
    <row r="24" spans="1:32">
      <c r="A24" s="109" t="s">
        <v>126</v>
      </c>
      <c r="B24" s="189" t="s">
        <v>174</v>
      </c>
      <c r="C24" s="190">
        <v>0</v>
      </c>
      <c r="D24" s="190"/>
      <c r="E24" s="110" t="s">
        <v>31</v>
      </c>
      <c r="F24" s="220" t="s">
        <v>205</v>
      </c>
      <c r="G24" s="210">
        <f>G11+G16+G23</f>
        <v>26645142.300000001</v>
      </c>
      <c r="H24" s="210">
        <f>H11+H16+H23</f>
        <v>25281090.649999995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>
      <c r="A25" s="110" t="s">
        <v>11</v>
      </c>
      <c r="B25" s="220" t="s">
        <v>175</v>
      </c>
      <c r="C25" s="210">
        <f>SUM(C21:C24)</f>
        <v>930870.32999999973</v>
      </c>
      <c r="D25" s="210">
        <f>SUM(D21:D24)</f>
        <v>368819.98</v>
      </c>
      <c r="E25" s="109"/>
      <c r="F25" s="189"/>
      <c r="G25" s="202"/>
      <c r="H25" s="202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>
      <c r="A26" s="103" t="s">
        <v>925</v>
      </c>
      <c r="B26" s="220"/>
      <c r="C26" s="210"/>
      <c r="D26" s="210"/>
      <c r="E26" s="103" t="s">
        <v>33</v>
      </c>
      <c r="F26" s="220"/>
      <c r="G26" s="210"/>
      <c r="H26" s="210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</row>
    <row r="27" spans="1:32">
      <c r="A27" s="109" t="s">
        <v>136</v>
      </c>
      <c r="B27" s="189" t="s">
        <v>176</v>
      </c>
      <c r="C27" s="202">
        <f>SUM(C28:C31)</f>
        <v>23059375.140000001</v>
      </c>
      <c r="D27" s="202">
        <f>SUM(D28:D31)</f>
        <v>22487604.66</v>
      </c>
      <c r="E27" s="107" t="s">
        <v>137</v>
      </c>
      <c r="F27" s="219" t="s">
        <v>206</v>
      </c>
      <c r="G27" s="190"/>
      <c r="H27" s="19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>
      <c r="A28" s="249" t="s">
        <v>91</v>
      </c>
      <c r="B28" s="189" t="s">
        <v>177</v>
      </c>
      <c r="C28" s="190">
        <v>14766605.800000001</v>
      </c>
      <c r="D28" s="190">
        <v>13630482.130000001</v>
      </c>
      <c r="E28" s="106" t="s">
        <v>124</v>
      </c>
      <c r="F28" s="219" t="s">
        <v>207</v>
      </c>
      <c r="G28" s="202">
        <f>SUM(G29:G31)</f>
        <v>33337.06</v>
      </c>
      <c r="H28" s="202">
        <f>SUM(H29:H31)</f>
        <v>31255.58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</row>
    <row r="29" spans="1:32">
      <c r="A29" s="249" t="s">
        <v>108</v>
      </c>
      <c r="B29" s="189" t="s">
        <v>178</v>
      </c>
      <c r="C29" s="215"/>
      <c r="D29" s="215"/>
      <c r="E29" s="222" t="s">
        <v>160</v>
      </c>
      <c r="F29" s="219" t="s">
        <v>208</v>
      </c>
      <c r="G29" s="215">
        <v>330.25</v>
      </c>
      <c r="H29" s="215">
        <v>35.04</v>
      </c>
    </row>
    <row r="30" spans="1:32">
      <c r="A30" s="249" t="s">
        <v>99</v>
      </c>
      <c r="B30" s="189" t="s">
        <v>179</v>
      </c>
      <c r="C30" s="215">
        <v>5977087.1299999999</v>
      </c>
      <c r="D30" s="215">
        <v>6648957.9000000004</v>
      </c>
      <c r="E30" s="222" t="s">
        <v>93</v>
      </c>
      <c r="F30" s="219" t="s">
        <v>209</v>
      </c>
      <c r="G30" s="215">
        <v>33006.81</v>
      </c>
      <c r="H30" s="215">
        <v>31220.54</v>
      </c>
    </row>
    <row r="31" spans="1:32">
      <c r="A31" s="249" t="s">
        <v>10</v>
      </c>
      <c r="B31" s="189" t="s">
        <v>180</v>
      </c>
      <c r="C31" s="215">
        <v>2315682.21</v>
      </c>
      <c r="D31" s="215">
        <v>2208164.63</v>
      </c>
      <c r="E31" s="222" t="s">
        <v>106</v>
      </c>
      <c r="F31" s="189" t="s">
        <v>210</v>
      </c>
      <c r="G31" s="215"/>
      <c r="H31" s="215"/>
    </row>
    <row r="32" spans="1:32">
      <c r="A32" s="109" t="s">
        <v>128</v>
      </c>
      <c r="B32" s="189" t="s">
        <v>181</v>
      </c>
      <c r="C32" s="215"/>
      <c r="D32" s="215"/>
      <c r="E32" s="107" t="s">
        <v>119</v>
      </c>
      <c r="F32" s="219" t="s">
        <v>211</v>
      </c>
      <c r="G32" s="215"/>
      <c r="H32" s="215"/>
    </row>
    <row r="33" spans="1:8">
      <c r="A33" s="109" t="s">
        <v>129</v>
      </c>
      <c r="B33" s="189" t="s">
        <v>182</v>
      </c>
      <c r="C33" s="215">
        <v>2562516.4699999997</v>
      </c>
      <c r="D33" s="215">
        <v>2332583.7200000002</v>
      </c>
      <c r="E33" s="109" t="s">
        <v>138</v>
      </c>
      <c r="F33" s="189" t="s">
        <v>212</v>
      </c>
      <c r="G33" s="215"/>
      <c r="H33" s="215"/>
    </row>
    <row r="34" spans="1:8">
      <c r="A34" s="109" t="s">
        <v>130</v>
      </c>
      <c r="B34" s="189" t="s">
        <v>183</v>
      </c>
      <c r="C34" s="215"/>
      <c r="D34" s="215"/>
      <c r="E34" s="107" t="s">
        <v>101</v>
      </c>
      <c r="F34" s="219" t="s">
        <v>213</v>
      </c>
      <c r="G34" s="215"/>
      <c r="H34" s="215"/>
    </row>
    <row r="35" spans="1:8">
      <c r="A35" s="109" t="s">
        <v>131</v>
      </c>
      <c r="B35" s="189" t="s">
        <v>184</v>
      </c>
      <c r="C35" s="215"/>
      <c r="D35" s="215"/>
      <c r="E35" s="107" t="s">
        <v>102</v>
      </c>
      <c r="F35" s="219" t="s">
        <v>214</v>
      </c>
      <c r="G35" s="215"/>
      <c r="H35" s="215"/>
    </row>
    <row r="36" spans="1:8">
      <c r="A36" s="109" t="s">
        <v>132</v>
      </c>
      <c r="B36" s="189" t="s">
        <v>185</v>
      </c>
      <c r="C36" s="215"/>
      <c r="D36" s="215"/>
      <c r="E36" s="107" t="s">
        <v>139</v>
      </c>
      <c r="F36" s="219" t="s">
        <v>215</v>
      </c>
      <c r="G36" s="215"/>
      <c r="H36" s="215"/>
    </row>
    <row r="37" spans="1:8">
      <c r="A37" s="110" t="s">
        <v>12</v>
      </c>
      <c r="B37" s="189" t="s">
        <v>186</v>
      </c>
      <c r="C37" s="201">
        <f>SUM(C32:C36)+C27</f>
        <v>25621891.609999999</v>
      </c>
      <c r="D37" s="201">
        <f>SUM(D32:D36)+D27</f>
        <v>24820188.379999999</v>
      </c>
      <c r="E37" s="109" t="s">
        <v>140</v>
      </c>
      <c r="F37" s="189" t="s">
        <v>216</v>
      </c>
      <c r="G37" s="215">
        <v>0</v>
      </c>
      <c r="H37" s="215"/>
    </row>
    <row r="38" spans="1:8" ht="16.5" customHeight="1">
      <c r="A38" s="103" t="s">
        <v>926</v>
      </c>
      <c r="B38" s="220"/>
      <c r="C38" s="216"/>
      <c r="D38" s="216"/>
      <c r="E38" s="107" t="s">
        <v>141</v>
      </c>
      <c r="F38" s="120" t="s">
        <v>217</v>
      </c>
      <c r="G38" s="215">
        <v>0</v>
      </c>
      <c r="H38" s="215"/>
    </row>
    <row r="39" spans="1:8">
      <c r="A39" s="106" t="s">
        <v>133</v>
      </c>
      <c r="B39" s="219" t="s">
        <v>187</v>
      </c>
      <c r="C39" s="215">
        <v>18677.419999999998</v>
      </c>
      <c r="D39" s="215">
        <v>16297.87</v>
      </c>
      <c r="E39" s="107" t="s">
        <v>112</v>
      </c>
      <c r="F39" s="219" t="s">
        <v>218</v>
      </c>
      <c r="G39" s="215">
        <v>0</v>
      </c>
      <c r="H39" s="215"/>
    </row>
    <row r="40" spans="1:8">
      <c r="A40" s="106" t="s">
        <v>92</v>
      </c>
      <c r="B40" s="219" t="s">
        <v>188</v>
      </c>
      <c r="C40" s="215"/>
      <c r="D40" s="215"/>
      <c r="E40" s="110" t="s">
        <v>34</v>
      </c>
      <c r="F40" s="220" t="s">
        <v>219</v>
      </c>
      <c r="G40" s="216">
        <f>SUM(G32:G39)+G28+G27</f>
        <v>33337.06</v>
      </c>
      <c r="H40" s="216">
        <f>SUM(H32:H39)+H28+H27</f>
        <v>31255.58</v>
      </c>
    </row>
    <row r="41" spans="1:8">
      <c r="A41" s="106" t="s">
        <v>134</v>
      </c>
      <c r="B41" s="219" t="s">
        <v>189</v>
      </c>
      <c r="C41" s="215"/>
      <c r="D41" s="215"/>
      <c r="E41" s="110"/>
      <c r="F41" s="220"/>
      <c r="G41" s="216"/>
      <c r="H41" s="216"/>
    </row>
    <row r="42" spans="1:8">
      <c r="A42" s="106" t="s">
        <v>100</v>
      </c>
      <c r="B42" s="219" t="s">
        <v>190</v>
      </c>
      <c r="C42" s="215">
        <v>107040</v>
      </c>
      <c r="D42" s="215">
        <v>107040</v>
      </c>
      <c r="E42" s="109"/>
      <c r="F42" s="189"/>
      <c r="G42" s="201"/>
      <c r="H42" s="201"/>
    </row>
    <row r="43" spans="1:8">
      <c r="A43" s="108" t="s">
        <v>13</v>
      </c>
      <c r="B43" s="183" t="s">
        <v>191</v>
      </c>
      <c r="C43" s="216">
        <f>SUM(C39:C42)</f>
        <v>125717.42</v>
      </c>
      <c r="D43" s="216">
        <f>SUM(D39:D42)</f>
        <v>123337.87</v>
      </c>
      <c r="E43" s="109"/>
      <c r="F43" s="189"/>
      <c r="G43" s="201"/>
      <c r="H43" s="201"/>
    </row>
    <row r="44" spans="1:8">
      <c r="A44" s="104" t="s">
        <v>927</v>
      </c>
      <c r="B44" s="183" t="s">
        <v>192</v>
      </c>
      <c r="C44" s="217"/>
      <c r="D44" s="217"/>
      <c r="E44" s="109"/>
      <c r="F44" s="189"/>
      <c r="G44" s="201"/>
      <c r="H44" s="201"/>
    </row>
    <row r="45" spans="1:8">
      <c r="A45" s="108" t="s">
        <v>34</v>
      </c>
      <c r="B45" s="183" t="s">
        <v>193</v>
      </c>
      <c r="C45" s="216">
        <f>C25+C37+C43+C44</f>
        <v>26678479.359999999</v>
      </c>
      <c r="D45" s="216">
        <f>D25+D37+D43+D44</f>
        <v>25312346.23</v>
      </c>
      <c r="E45" s="109"/>
      <c r="F45" s="189"/>
      <c r="G45" s="201"/>
      <c r="H45" s="201"/>
    </row>
    <row r="46" spans="1:8">
      <c r="A46" s="109"/>
      <c r="B46" s="189"/>
      <c r="C46" s="201"/>
      <c r="D46" s="201"/>
      <c r="E46" s="109"/>
      <c r="F46" s="189"/>
      <c r="G46" s="201"/>
      <c r="H46" s="201"/>
    </row>
    <row r="47" spans="1:8">
      <c r="A47" s="221" t="s">
        <v>36</v>
      </c>
      <c r="B47" s="183" t="s">
        <v>194</v>
      </c>
      <c r="C47" s="531">
        <f>C18+C45</f>
        <v>26678479.359999999</v>
      </c>
      <c r="D47" s="531">
        <f>D18+D45</f>
        <v>25312346.23</v>
      </c>
      <c r="E47" s="221" t="s">
        <v>35</v>
      </c>
      <c r="F47" s="183" t="s">
        <v>220</v>
      </c>
      <c r="G47" s="532">
        <f>G24+G40</f>
        <v>26678479.359999999</v>
      </c>
      <c r="H47" s="532">
        <f>H24+H40</f>
        <v>25312346.229999993</v>
      </c>
    </row>
    <row r="49" spans="1:8">
      <c r="A49" s="105"/>
      <c r="B49" s="105"/>
      <c r="H49" s="105"/>
    </row>
    <row r="50" spans="1:8">
      <c r="A50" s="37" t="s">
        <v>1424</v>
      </c>
    </row>
    <row r="52" spans="1:8">
      <c r="G52" s="105"/>
      <c r="H52" s="105"/>
    </row>
    <row r="62" spans="1:8">
      <c r="E62" s="105"/>
    </row>
    <row r="63" spans="1:8" s="105" customFormat="1"/>
    <row r="64" spans="1:8" s="105" customFormat="1">
      <c r="E64" s="112"/>
    </row>
    <row r="65" s="105" customFormat="1"/>
    <row r="66" s="105" customFormat="1"/>
    <row r="67" s="105" customFormat="1"/>
    <row r="68" s="105" customFormat="1"/>
    <row r="69" s="105" customFormat="1"/>
    <row r="70" s="105" customFormat="1"/>
    <row r="71" s="105" customFormat="1"/>
    <row r="72" s="105" customFormat="1"/>
    <row r="73" s="105" customFormat="1"/>
    <row r="74" s="105" customFormat="1"/>
    <row r="75" s="105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4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5E5A-748A-4C50-A7D6-8DD4B9096D35}">
  <sheetPr codeName="Sheet2"/>
  <dimension ref="A1:H71"/>
  <sheetViews>
    <sheetView zoomScale="80" zoomScaleNormal="80" workbookViewId="0">
      <selection activeCell="C16" sqref="C16"/>
    </sheetView>
  </sheetViews>
  <sheetFormatPr defaultColWidth="9.140625" defaultRowHeight="15.75"/>
  <cols>
    <col min="1" max="1" width="42.85546875" style="37" customWidth="1"/>
    <col min="2" max="2" width="16.42578125" style="37" customWidth="1"/>
    <col min="3" max="4" width="13.7109375" style="37" customWidth="1"/>
    <col min="5" max="5" width="42.42578125" style="37" customWidth="1"/>
    <col min="6" max="6" width="15.5703125" style="37" customWidth="1"/>
    <col min="7" max="8" width="13.7109375" style="37" customWidth="1"/>
    <col min="9" max="16384" width="9.140625" style="37"/>
  </cols>
  <sheetData>
    <row r="1" spans="1:8">
      <c r="H1" s="113" t="s">
        <v>1443</v>
      </c>
    </row>
    <row r="2" spans="1:8">
      <c r="A2" s="71" t="s">
        <v>948</v>
      </c>
      <c r="B2" s="77"/>
      <c r="C2" s="77"/>
      <c r="D2" s="74"/>
      <c r="E2" s="77"/>
      <c r="F2" s="181"/>
    </row>
    <row r="3" spans="1:8">
      <c r="A3" s="35" t="str">
        <f>CONCATENATE("на ",UPPER(dfName))</f>
        <v>на БТФ АКТИВА БАЛАНСИРАН ETF</v>
      </c>
      <c r="B3" s="77"/>
      <c r="C3" s="77"/>
      <c r="D3" s="74"/>
      <c r="E3" s="77"/>
      <c r="F3" s="181"/>
    </row>
    <row r="4" spans="1:8">
      <c r="A4" s="78" t="str">
        <f>"за периода "&amp;TEXT(StartDate,"dd.mm.yyyy")&amp;" - "&amp;TEXT(EndDate,"dd.mm.yyyy")</f>
        <v>за периода 01.01.2026 - 30.06.2026</v>
      </c>
      <c r="B4" s="77"/>
      <c r="C4" s="77"/>
      <c r="D4" s="77"/>
      <c r="E4" s="77"/>
      <c r="F4" s="66" t="s">
        <v>908</v>
      </c>
      <c r="G4" s="430" t="str">
        <f>ReportedCompletionDate</f>
        <v>27.07.2026</v>
      </c>
    </row>
    <row r="5" spans="1:8">
      <c r="A5" s="175"/>
      <c r="B5" s="96"/>
      <c r="C5" s="82"/>
      <c r="D5" s="176"/>
      <c r="F5" s="431" t="s">
        <v>247</v>
      </c>
      <c r="G5" s="432" t="str">
        <f>authorName</f>
        <v>Милена Аврамова</v>
      </c>
    </row>
    <row r="6" spans="1:8">
      <c r="A6" s="175"/>
      <c r="B6" s="96"/>
      <c r="C6" s="82"/>
      <c r="D6" s="176"/>
      <c r="F6" s="431" t="s">
        <v>249</v>
      </c>
      <c r="G6" s="433" t="str">
        <f>udManager</f>
        <v>Олга Йорданова и Ива Миткова, Прокурист</v>
      </c>
    </row>
    <row r="7" spans="1:8">
      <c r="A7" s="82"/>
      <c r="C7" s="177"/>
      <c r="D7" s="177"/>
      <c r="E7" s="178"/>
      <c r="F7" s="178"/>
      <c r="H7" s="114" t="s">
        <v>1478</v>
      </c>
    </row>
    <row r="8" spans="1:8" ht="31.5">
      <c r="A8" s="83" t="s">
        <v>14</v>
      </c>
      <c r="B8" s="84" t="s">
        <v>222</v>
      </c>
      <c r="C8" s="83" t="s">
        <v>1</v>
      </c>
      <c r="D8" s="83" t="s">
        <v>4</v>
      </c>
      <c r="E8" s="83" t="s">
        <v>15</v>
      </c>
      <c r="F8" s="84" t="s">
        <v>222</v>
      </c>
      <c r="G8" s="83" t="s">
        <v>1</v>
      </c>
      <c r="H8" s="83" t="s">
        <v>4</v>
      </c>
    </row>
    <row r="9" spans="1:8">
      <c r="A9" s="434" t="s">
        <v>5</v>
      </c>
      <c r="B9" s="434" t="s">
        <v>161</v>
      </c>
      <c r="C9" s="434">
        <v>1</v>
      </c>
      <c r="D9" s="434">
        <v>2</v>
      </c>
      <c r="E9" s="435" t="s">
        <v>5</v>
      </c>
      <c r="F9" s="434" t="s">
        <v>161</v>
      </c>
      <c r="G9" s="434">
        <v>1</v>
      </c>
      <c r="H9" s="434">
        <v>2</v>
      </c>
    </row>
    <row r="10" spans="1:8">
      <c r="A10" s="85" t="s">
        <v>16</v>
      </c>
      <c r="B10" s="320"/>
      <c r="C10" s="86"/>
      <c r="D10" s="86"/>
      <c r="E10" s="85" t="s">
        <v>17</v>
      </c>
      <c r="F10" s="320"/>
      <c r="G10" s="86"/>
      <c r="H10" s="86"/>
    </row>
    <row r="11" spans="1:8" s="116" customFormat="1">
      <c r="A11" s="211" t="s">
        <v>18</v>
      </c>
      <c r="B11" s="321"/>
      <c r="C11" s="207"/>
      <c r="D11" s="207"/>
      <c r="E11" s="211" t="s">
        <v>37</v>
      </c>
      <c r="F11" s="321"/>
      <c r="G11" s="207"/>
      <c r="H11" s="207"/>
    </row>
    <row r="12" spans="1:8" s="105" customFormat="1">
      <c r="A12" s="115" t="s">
        <v>19</v>
      </c>
      <c r="B12" s="320" t="s">
        <v>788</v>
      </c>
      <c r="C12" s="203">
        <v>0</v>
      </c>
      <c r="D12" s="203">
        <v>0</v>
      </c>
      <c r="E12" s="115" t="s">
        <v>38</v>
      </c>
      <c r="F12" s="320" t="s">
        <v>805</v>
      </c>
      <c r="G12" s="203">
        <v>4650.12</v>
      </c>
      <c r="H12" s="203">
        <v>14515.93</v>
      </c>
    </row>
    <row r="13" spans="1:8" s="105" customFormat="1" ht="31.5">
      <c r="A13" s="115" t="s">
        <v>930</v>
      </c>
      <c r="B13" s="320" t="s">
        <v>789</v>
      </c>
      <c r="C13" s="203">
        <v>32608.79</v>
      </c>
      <c r="D13" s="203">
        <v>715.81</v>
      </c>
      <c r="E13" s="115" t="s">
        <v>933</v>
      </c>
      <c r="F13" s="320" t="s">
        <v>806</v>
      </c>
      <c r="G13" s="203">
        <v>29688.62</v>
      </c>
      <c r="H13" s="203">
        <v>2313.08</v>
      </c>
    </row>
    <row r="14" spans="1:8" s="105" customFormat="1" ht="31.5">
      <c r="A14" s="115" t="s">
        <v>931</v>
      </c>
      <c r="B14" s="320" t="s">
        <v>790</v>
      </c>
      <c r="C14" s="203">
        <v>8950273.6899999995</v>
      </c>
      <c r="D14" s="203">
        <v>6143217.8399999999</v>
      </c>
      <c r="E14" s="115" t="s">
        <v>934</v>
      </c>
      <c r="F14" s="320" t="s">
        <v>807</v>
      </c>
      <c r="G14" s="203">
        <v>10365591.24</v>
      </c>
      <c r="H14" s="203">
        <v>6343451.3700000001</v>
      </c>
    </row>
    <row r="15" spans="1:8" s="105" customFormat="1" ht="31.5">
      <c r="A15" s="115" t="s">
        <v>932</v>
      </c>
      <c r="B15" s="320" t="s">
        <v>791</v>
      </c>
      <c r="C15" s="203">
        <v>7.0000000000000007E-2</v>
      </c>
      <c r="D15" s="203">
        <v>308.56</v>
      </c>
      <c r="E15" s="115" t="s">
        <v>935</v>
      </c>
      <c r="F15" s="320" t="s">
        <v>808</v>
      </c>
      <c r="G15" s="203">
        <v>7.0000000000000007E-2</v>
      </c>
      <c r="H15" s="203">
        <v>1.92</v>
      </c>
    </row>
    <row r="16" spans="1:8" s="105" customFormat="1">
      <c r="A16" s="115" t="s">
        <v>973</v>
      </c>
      <c r="B16" s="320" t="s">
        <v>792</v>
      </c>
      <c r="C16" s="203">
        <v>155.02000000000001</v>
      </c>
      <c r="D16" s="203">
        <v>177.83</v>
      </c>
      <c r="E16" s="129" t="s">
        <v>936</v>
      </c>
      <c r="F16" s="320" t="s">
        <v>809</v>
      </c>
      <c r="G16" s="203">
        <v>156870.85999999999</v>
      </c>
      <c r="H16" s="203">
        <v>160795.37</v>
      </c>
    </row>
    <row r="17" spans="1:8" s="105" customFormat="1">
      <c r="A17" s="212"/>
      <c r="B17" s="320"/>
      <c r="C17" s="204"/>
      <c r="D17" s="204"/>
      <c r="E17" s="115" t="s">
        <v>937</v>
      </c>
      <c r="F17" s="320" t="s">
        <v>810</v>
      </c>
      <c r="G17" s="203">
        <v>0</v>
      </c>
      <c r="H17" s="203">
        <v>0</v>
      </c>
    </row>
    <row r="18" spans="1:8" s="105" customFormat="1">
      <c r="A18" s="117" t="s">
        <v>20</v>
      </c>
      <c r="B18" s="321" t="s">
        <v>793</v>
      </c>
      <c r="C18" s="206">
        <f>SUM(C12:C16)</f>
        <v>8983037.5699999984</v>
      </c>
      <c r="D18" s="206">
        <f>SUM(D12:D16)</f>
        <v>6144420.0399999991</v>
      </c>
      <c r="E18" s="117" t="s">
        <v>20</v>
      </c>
      <c r="F18" s="321" t="s">
        <v>811</v>
      </c>
      <c r="G18" s="206">
        <f>SUM(G12:G17)</f>
        <v>10556800.91</v>
      </c>
      <c r="H18" s="206">
        <f>SUM(H12:H17)</f>
        <v>6521077.6699999999</v>
      </c>
    </row>
    <row r="19" spans="1:8" s="179" customFormat="1">
      <c r="A19" s="208" t="s">
        <v>113</v>
      </c>
      <c r="B19" s="321"/>
      <c r="C19" s="206"/>
      <c r="D19" s="206"/>
      <c r="E19" s="208" t="s">
        <v>39</v>
      </c>
      <c r="F19" s="321"/>
      <c r="G19" s="206"/>
      <c r="H19" s="206"/>
    </row>
    <row r="20" spans="1:8" s="105" customFormat="1">
      <c r="A20" s="213" t="s">
        <v>817</v>
      </c>
      <c r="B20" s="320" t="s">
        <v>794</v>
      </c>
      <c r="C20" s="203"/>
      <c r="D20" s="203"/>
      <c r="E20" s="214"/>
      <c r="F20" s="320"/>
      <c r="G20" s="204"/>
      <c r="H20" s="204"/>
    </row>
    <row r="21" spans="1:8" s="105" customFormat="1">
      <c r="A21" s="115" t="s">
        <v>121</v>
      </c>
      <c r="B21" s="320" t="s">
        <v>795</v>
      </c>
      <c r="C21" s="203">
        <v>209711.67</v>
      </c>
      <c r="D21" s="203">
        <v>171440.43</v>
      </c>
      <c r="E21" s="208"/>
      <c r="F21" s="320"/>
      <c r="G21" s="204"/>
      <c r="H21" s="204"/>
    </row>
    <row r="22" spans="1:8" s="105" customFormat="1">
      <c r="A22" s="115" t="s">
        <v>21</v>
      </c>
      <c r="B22" s="320" t="s">
        <v>796</v>
      </c>
      <c r="C22" s="203"/>
      <c r="D22" s="203"/>
      <c r="E22" s="212"/>
      <c r="F22" s="320"/>
      <c r="G22" s="204"/>
      <c r="H22" s="204"/>
    </row>
    <row r="23" spans="1:8" s="105" customFormat="1">
      <c r="A23" s="115" t="s">
        <v>142</v>
      </c>
      <c r="B23" s="320" t="s">
        <v>797</v>
      </c>
      <c r="C23" s="203"/>
      <c r="D23" s="203"/>
      <c r="E23" s="115"/>
      <c r="F23" s="320"/>
      <c r="G23" s="204"/>
      <c r="H23" s="204"/>
    </row>
    <row r="24" spans="1:8" s="105" customFormat="1">
      <c r="A24" s="115" t="s">
        <v>22</v>
      </c>
      <c r="B24" s="320" t="s">
        <v>798</v>
      </c>
      <c r="C24" s="203">
        <v>0</v>
      </c>
      <c r="D24" s="203">
        <v>0</v>
      </c>
      <c r="E24" s="115"/>
      <c r="F24" s="320"/>
      <c r="G24" s="204"/>
      <c r="H24" s="204"/>
    </row>
    <row r="25" spans="1:8" s="179" customFormat="1">
      <c r="A25" s="117" t="s">
        <v>23</v>
      </c>
      <c r="B25" s="321" t="s">
        <v>799</v>
      </c>
      <c r="C25" s="206">
        <f>SUM(C20:C24)</f>
        <v>209711.67</v>
      </c>
      <c r="D25" s="206">
        <f>SUM(D20:D24)</f>
        <v>171440.43</v>
      </c>
      <c r="E25" s="117" t="s">
        <v>23</v>
      </c>
      <c r="F25" s="321" t="s">
        <v>812</v>
      </c>
      <c r="G25" s="205"/>
      <c r="H25" s="205"/>
    </row>
    <row r="26" spans="1:8" s="179" customFormat="1">
      <c r="A26" s="208" t="s">
        <v>143</v>
      </c>
      <c r="B26" s="321" t="s">
        <v>800</v>
      </c>
      <c r="C26" s="206">
        <f>C18+C25</f>
        <v>9192749.2399999984</v>
      </c>
      <c r="D26" s="206">
        <f>D18+D25</f>
        <v>6315860.4699999988</v>
      </c>
      <c r="E26" s="208" t="s">
        <v>40</v>
      </c>
      <c r="F26" s="321" t="s">
        <v>813</v>
      </c>
      <c r="G26" s="206">
        <f>G18+G25</f>
        <v>10556800.91</v>
      </c>
      <c r="H26" s="206">
        <f>H18+H25</f>
        <v>6521077.6699999999</v>
      </c>
    </row>
    <row r="27" spans="1:8" s="179" customFormat="1">
      <c r="A27" s="208" t="s">
        <v>818</v>
      </c>
      <c r="B27" s="321" t="s">
        <v>801</v>
      </c>
      <c r="C27" s="86">
        <f>IF((G26-C26)&gt;0,G26-C26,0)</f>
        <v>1364051.6700000018</v>
      </c>
      <c r="D27" s="86">
        <f>IF((H26-D26)&gt;0,H26-D26,0)</f>
        <v>205217.20000000112</v>
      </c>
      <c r="E27" s="208" t="s">
        <v>819</v>
      </c>
      <c r="F27" s="321" t="s">
        <v>814</v>
      </c>
      <c r="G27" s="86">
        <f>IF((C26-G26)&gt;0,C26-G26,0)</f>
        <v>0</v>
      </c>
      <c r="H27" s="86">
        <f>IF((D26-H26)&gt;0,D26-H26,0)</f>
        <v>0</v>
      </c>
    </row>
    <row r="28" spans="1:8" s="179" customFormat="1">
      <c r="A28" s="208" t="s">
        <v>144</v>
      </c>
      <c r="B28" s="321" t="s">
        <v>802</v>
      </c>
      <c r="C28" s="205"/>
      <c r="D28" s="205"/>
      <c r="E28" s="208"/>
      <c r="F28" s="321"/>
      <c r="G28" s="206"/>
      <c r="H28" s="206"/>
    </row>
    <row r="29" spans="1:8" s="179" customFormat="1">
      <c r="A29" s="208" t="s">
        <v>145</v>
      </c>
      <c r="B29" s="321" t="s">
        <v>803</v>
      </c>
      <c r="C29" s="206">
        <f>C27-C28</f>
        <v>1364051.6700000018</v>
      </c>
      <c r="D29" s="206">
        <f>D27-D28</f>
        <v>205217.20000000112</v>
      </c>
      <c r="E29" s="208" t="s">
        <v>146</v>
      </c>
      <c r="F29" s="321" t="s">
        <v>815</v>
      </c>
      <c r="G29" s="206">
        <f>G27</f>
        <v>0</v>
      </c>
      <c r="H29" s="206">
        <f>H27</f>
        <v>0</v>
      </c>
    </row>
    <row r="30" spans="1:8" s="179" customFormat="1">
      <c r="A30" s="208" t="s">
        <v>820</v>
      </c>
      <c r="B30" s="321" t="s">
        <v>804</v>
      </c>
      <c r="C30" s="206">
        <f>C26+C28+C29</f>
        <v>10556800.91</v>
      </c>
      <c r="D30" s="206">
        <f>D26+D28+D29</f>
        <v>6521077.6699999999</v>
      </c>
      <c r="E30" s="208" t="s">
        <v>821</v>
      </c>
      <c r="F30" s="321" t="s">
        <v>816</v>
      </c>
      <c r="G30" s="206">
        <f>G26+G29</f>
        <v>10556800.91</v>
      </c>
      <c r="H30" s="206">
        <f>H26+H29</f>
        <v>6521077.6699999999</v>
      </c>
    </row>
    <row r="31" spans="1:8" s="105" customFormat="1">
      <c r="A31" s="436"/>
      <c r="B31" s="37"/>
      <c r="E31" s="436"/>
      <c r="F31" s="436"/>
    </row>
    <row r="32" spans="1:8" s="105" customFormat="1">
      <c r="B32" s="37"/>
      <c r="E32" s="179"/>
      <c r="F32" s="179"/>
    </row>
    <row r="33" spans="1:2" s="105" customFormat="1">
      <c r="A33" s="437"/>
      <c r="B33" s="37"/>
    </row>
    <row r="34" spans="1:2" s="105" customFormat="1">
      <c r="A34" s="437"/>
      <c r="B34" s="37"/>
    </row>
    <row r="35" spans="1:2" s="105" customFormat="1">
      <c r="A35" s="438"/>
      <c r="B35" s="37"/>
    </row>
    <row r="36" spans="1:2" s="105" customFormat="1">
      <c r="B36" s="37"/>
    </row>
    <row r="37" spans="1:2" s="105" customFormat="1">
      <c r="B37" s="37"/>
    </row>
    <row r="38" spans="1:2" s="105" customFormat="1">
      <c r="B38" s="37"/>
    </row>
    <row r="39" spans="1:2" s="105" customFormat="1">
      <c r="B39" s="37"/>
    </row>
    <row r="40" spans="1:2" s="105" customFormat="1">
      <c r="B40" s="37"/>
    </row>
    <row r="41" spans="1:2" s="105" customFormat="1">
      <c r="B41" s="37"/>
    </row>
    <row r="42" spans="1:2" s="105" customFormat="1">
      <c r="B42" s="37"/>
    </row>
    <row r="43" spans="1:2" s="105" customFormat="1">
      <c r="B43" s="37"/>
    </row>
    <row r="44" spans="1:2" s="105" customFormat="1">
      <c r="B44" s="37"/>
    </row>
    <row r="45" spans="1:2" s="105" customFormat="1">
      <c r="A45" s="37"/>
    </row>
    <row r="59" spans="2:2">
      <c r="B59" s="105"/>
    </row>
    <row r="60" spans="2:2">
      <c r="B60" s="105"/>
    </row>
    <row r="61" spans="2:2">
      <c r="B61" s="105"/>
    </row>
    <row r="62" spans="2:2">
      <c r="B62" s="105"/>
    </row>
    <row r="63" spans="2:2">
      <c r="B63" s="105"/>
    </row>
    <row r="64" spans="2:2">
      <c r="B64" s="105"/>
    </row>
    <row r="65" spans="2:2">
      <c r="B65" s="105"/>
    </row>
    <row r="66" spans="2:2">
      <c r="B66" s="105"/>
    </row>
    <row r="67" spans="2:2">
      <c r="B67" s="105"/>
    </row>
    <row r="68" spans="2:2">
      <c r="B68" s="105"/>
    </row>
    <row r="69" spans="2:2">
      <c r="B69" s="105"/>
    </row>
    <row r="70" spans="2:2">
      <c r="B70" s="105"/>
    </row>
    <row r="71" spans="2:2">
      <c r="B71" s="105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7F15-14D0-4138-B6C1-A8949B352E3D}">
  <sheetPr codeName="Sheet3">
    <pageSetUpPr fitToPage="1"/>
  </sheetPr>
  <dimension ref="A1:H75"/>
  <sheetViews>
    <sheetView topLeftCell="A4" zoomScale="90" zoomScaleNormal="90" workbookViewId="0">
      <selection activeCell="F13" sqref="F13"/>
    </sheetView>
  </sheetViews>
  <sheetFormatPr defaultColWidth="9.140625" defaultRowHeight="12.75"/>
  <cols>
    <col min="1" max="1" width="63.7109375" style="87" customWidth="1"/>
    <col min="2" max="2" width="13.7109375" style="87" customWidth="1"/>
    <col min="3" max="8" width="15.28515625" style="87" customWidth="1"/>
    <col min="9" max="16384" width="9.140625" style="87"/>
  </cols>
  <sheetData>
    <row r="1" spans="1:8" s="171" customFormat="1">
      <c r="G1" s="172"/>
      <c r="H1" s="172" t="s">
        <v>1444</v>
      </c>
    </row>
    <row r="2" spans="1:8">
      <c r="A2" s="439" t="s">
        <v>63</v>
      </c>
      <c r="B2" s="440"/>
      <c r="C2" s="441"/>
      <c r="D2" s="442"/>
      <c r="E2" s="441"/>
      <c r="F2" s="443"/>
      <c r="G2" s="444"/>
      <c r="H2" s="173"/>
    </row>
    <row r="3" spans="1:8">
      <c r="A3" s="439" t="str">
        <f>CONCATENATE("на ",UPPER(dfName))</f>
        <v>на БТФ АКТИВА БАЛАНСИРАН ETF</v>
      </c>
      <c r="B3" s="440"/>
      <c r="C3" s="441"/>
      <c r="D3" s="442"/>
      <c r="E3" s="441"/>
      <c r="F3" s="443"/>
      <c r="G3" s="445"/>
      <c r="H3" s="173"/>
    </row>
    <row r="4" spans="1:8">
      <c r="A4" s="441" t="str">
        <f>"за периода "&amp;TEXT(StartDate,"dd.mm.yyyy")&amp;" - "&amp;TEXT(EndDate,"dd.mm.yyyy")</f>
        <v>за периода 01.01.2026 - 30.06.2026</v>
      </c>
      <c r="B4" s="440"/>
      <c r="C4" s="441"/>
      <c r="D4" s="441"/>
      <c r="E4" s="441"/>
    </row>
    <row r="5" spans="1:8">
      <c r="A5" s="443"/>
      <c r="B5" s="446"/>
      <c r="C5" s="443"/>
      <c r="D5" s="443"/>
      <c r="E5" s="443"/>
      <c r="F5" s="447" t="s">
        <v>908</v>
      </c>
      <c r="G5" s="448" t="str">
        <f>ReportedCompletionDate</f>
        <v>27.07.2026</v>
      </c>
    </row>
    <row r="6" spans="1:8">
      <c r="A6" s="449"/>
      <c r="B6" s="174"/>
      <c r="C6" s="449"/>
      <c r="F6" s="447" t="s">
        <v>247</v>
      </c>
      <c r="G6" s="450" t="str">
        <f>authorName</f>
        <v>Милена Аврамова</v>
      </c>
      <c r="H6" s="173"/>
    </row>
    <row r="7" spans="1:8">
      <c r="A7" s="449"/>
      <c r="B7" s="174"/>
      <c r="C7" s="449"/>
      <c r="F7" s="447" t="s">
        <v>249</v>
      </c>
      <c r="G7" s="451" t="str">
        <f>udManager</f>
        <v>Олга Йорданова и Ива Миткова, Прокурист</v>
      </c>
      <c r="H7" s="173"/>
    </row>
    <row r="8" spans="1:8">
      <c r="A8" s="449"/>
      <c r="C8" s="449"/>
      <c r="D8" s="449"/>
      <c r="E8" s="452"/>
      <c r="F8" s="173"/>
      <c r="G8" s="173"/>
      <c r="H8" s="453" t="s">
        <v>1478</v>
      </c>
    </row>
    <row r="9" spans="1:8" ht="18" customHeight="1">
      <c r="A9" s="574" t="s">
        <v>57</v>
      </c>
      <c r="B9" s="574" t="s">
        <v>222</v>
      </c>
      <c r="C9" s="574" t="s">
        <v>3</v>
      </c>
      <c r="D9" s="574"/>
      <c r="E9" s="574"/>
      <c r="F9" s="574" t="s">
        <v>4</v>
      </c>
      <c r="G9" s="574"/>
      <c r="H9" s="574"/>
    </row>
    <row r="10" spans="1:8" ht="33" customHeight="1">
      <c r="A10" s="575"/>
      <c r="B10" s="575"/>
      <c r="C10" s="454" t="s">
        <v>58</v>
      </c>
      <c r="D10" s="454" t="s">
        <v>59</v>
      </c>
      <c r="E10" s="454" t="s">
        <v>60</v>
      </c>
      <c r="F10" s="454" t="s">
        <v>58</v>
      </c>
      <c r="G10" s="454" t="s">
        <v>59</v>
      </c>
      <c r="H10" s="454" t="s">
        <v>60</v>
      </c>
    </row>
    <row r="11" spans="1:8" s="455" customFormat="1">
      <c r="A11" s="120" t="s">
        <v>5</v>
      </c>
      <c r="B11" s="120" t="s">
        <v>161</v>
      </c>
      <c r="C11" s="120">
        <v>1</v>
      </c>
      <c r="D11" s="120">
        <v>2</v>
      </c>
      <c r="E11" s="120">
        <v>3</v>
      </c>
      <c r="F11" s="120">
        <v>4</v>
      </c>
      <c r="G11" s="120">
        <v>5</v>
      </c>
      <c r="H11" s="120">
        <v>6</v>
      </c>
    </row>
    <row r="12" spans="1:8" ht="21" customHeight="1">
      <c r="A12" s="456" t="s">
        <v>978</v>
      </c>
      <c r="B12" s="81"/>
      <c r="C12" s="457"/>
      <c r="D12" s="457"/>
      <c r="E12" s="457"/>
      <c r="F12" s="457"/>
      <c r="G12" s="457"/>
      <c r="H12" s="457"/>
    </row>
    <row r="13" spans="1:8" ht="25.5">
      <c r="A13" s="458" t="s">
        <v>979</v>
      </c>
      <c r="B13" s="81" t="s">
        <v>824</v>
      </c>
      <c r="C13" s="459">
        <v>0</v>
      </c>
      <c r="D13" s="459">
        <v>0</v>
      </c>
      <c r="E13" s="460">
        <f>SUM(C13:D13)</f>
        <v>0</v>
      </c>
      <c r="F13" s="459"/>
      <c r="G13" s="459"/>
      <c r="H13" s="460">
        <f>SUM(F13:G13)</f>
        <v>0</v>
      </c>
    </row>
    <row r="14" spans="1:8">
      <c r="A14" s="458" t="s">
        <v>949</v>
      </c>
      <c r="B14" s="81" t="s">
        <v>825</v>
      </c>
      <c r="C14" s="459"/>
      <c r="D14" s="459"/>
      <c r="E14" s="460">
        <f t="shared" ref="E14:E19" si="0">SUM(C14:D14)</f>
        <v>0</v>
      </c>
      <c r="F14" s="459"/>
      <c r="G14" s="459"/>
      <c r="H14" s="460">
        <f t="shared" ref="H14:H19" si="1">SUM(F14:G14)</f>
        <v>0</v>
      </c>
    </row>
    <row r="15" spans="1:8">
      <c r="A15" s="461" t="s">
        <v>62</v>
      </c>
      <c r="B15" s="81" t="s">
        <v>826</v>
      </c>
      <c r="C15" s="459"/>
      <c r="D15" s="459"/>
      <c r="E15" s="460">
        <f t="shared" si="0"/>
        <v>0</v>
      </c>
      <c r="F15" s="459"/>
      <c r="G15" s="459"/>
      <c r="H15" s="460">
        <f t="shared" si="1"/>
        <v>0</v>
      </c>
    </row>
    <row r="16" spans="1:8">
      <c r="A16" s="462" t="s">
        <v>950</v>
      </c>
      <c r="B16" s="81" t="s">
        <v>827</v>
      </c>
      <c r="C16" s="459"/>
      <c r="D16" s="459"/>
      <c r="E16" s="460">
        <f t="shared" si="0"/>
        <v>0</v>
      </c>
      <c r="F16" s="459"/>
      <c r="G16" s="459"/>
      <c r="H16" s="460">
        <f t="shared" si="1"/>
        <v>0</v>
      </c>
    </row>
    <row r="17" spans="1:8">
      <c r="A17" s="462" t="s">
        <v>980</v>
      </c>
      <c r="B17" s="81" t="s">
        <v>828</v>
      </c>
      <c r="C17" s="459">
        <v>0</v>
      </c>
      <c r="D17" s="459">
        <v>0</v>
      </c>
      <c r="E17" s="460">
        <f t="shared" si="0"/>
        <v>0</v>
      </c>
      <c r="F17" s="459"/>
      <c r="G17" s="459"/>
      <c r="H17" s="460">
        <f t="shared" si="1"/>
        <v>0</v>
      </c>
    </row>
    <row r="18" spans="1:8">
      <c r="A18" s="458" t="s">
        <v>976</v>
      </c>
      <c r="B18" s="81" t="s">
        <v>829</v>
      </c>
      <c r="C18" s="459">
        <v>0</v>
      </c>
      <c r="D18" s="459">
        <v>0</v>
      </c>
      <c r="E18" s="460">
        <f t="shared" si="0"/>
        <v>0</v>
      </c>
      <c r="F18" s="459"/>
      <c r="G18" s="459"/>
      <c r="H18" s="460">
        <f t="shared" si="1"/>
        <v>0</v>
      </c>
    </row>
    <row r="19" spans="1:8" ht="21" customHeight="1">
      <c r="A19" s="456" t="s">
        <v>977</v>
      </c>
      <c r="B19" s="199" t="s">
        <v>830</v>
      </c>
      <c r="C19" s="463">
        <f>SUM(C13:C14,C16:C18)</f>
        <v>0</v>
      </c>
      <c r="D19" s="463">
        <f>SUM(D13:D14,D16:D18)</f>
        <v>0</v>
      </c>
      <c r="E19" s="460">
        <f t="shared" si="0"/>
        <v>0</v>
      </c>
      <c r="F19" s="463">
        <f>SUM(F13:F14,F16:F18)</f>
        <v>0</v>
      </c>
      <c r="G19" s="463">
        <f>SUM(G13:G14,G16:G18)</f>
        <v>0</v>
      </c>
      <c r="H19" s="460">
        <f t="shared" si="1"/>
        <v>0</v>
      </c>
    </row>
    <row r="20" spans="1:8" ht="21" customHeight="1">
      <c r="A20" s="456" t="s">
        <v>122</v>
      </c>
      <c r="B20" s="81"/>
      <c r="C20" s="463"/>
      <c r="D20" s="463"/>
      <c r="E20" s="463"/>
      <c r="F20" s="463"/>
      <c r="G20" s="463"/>
      <c r="H20" s="463"/>
    </row>
    <row r="21" spans="1:8">
      <c r="A21" s="458" t="s">
        <v>951</v>
      </c>
      <c r="B21" s="81" t="s">
        <v>831</v>
      </c>
      <c r="C21" s="459">
        <v>3849641.62</v>
      </c>
      <c r="D21" s="459">
        <v>-3211446.49</v>
      </c>
      <c r="E21" s="460">
        <f>SUM(C21:D21)</f>
        <v>638195.12999999989</v>
      </c>
      <c r="F21" s="459">
        <v>2191030.4300000002</v>
      </c>
      <c r="G21" s="459">
        <v>-2068089.35</v>
      </c>
      <c r="H21" s="460">
        <f>SUM(F21:G21)</f>
        <v>122941.08000000007</v>
      </c>
    </row>
    <row r="22" spans="1:8">
      <c r="A22" s="458" t="s">
        <v>952</v>
      </c>
      <c r="B22" s="81" t="s">
        <v>832</v>
      </c>
      <c r="C22" s="459"/>
      <c r="D22" s="459"/>
      <c r="E22" s="460">
        <f t="shared" ref="E22:E29" si="2">SUM(C22:D22)</f>
        <v>0</v>
      </c>
      <c r="F22" s="459">
        <v>0</v>
      </c>
      <c r="G22" s="459">
        <v>0</v>
      </c>
      <c r="H22" s="460">
        <f t="shared" ref="H22:H29" si="3">SUM(F22:G22)</f>
        <v>0</v>
      </c>
    </row>
    <row r="23" spans="1:8">
      <c r="A23" s="464" t="s">
        <v>953</v>
      </c>
      <c r="B23" s="81" t="s">
        <v>833</v>
      </c>
      <c r="C23" s="459">
        <v>116041.03</v>
      </c>
      <c r="D23" s="459">
        <v>0</v>
      </c>
      <c r="E23" s="460">
        <f t="shared" si="2"/>
        <v>116041.03</v>
      </c>
      <c r="F23" s="459">
        <v>147950.44</v>
      </c>
      <c r="G23" s="459">
        <v>0</v>
      </c>
      <c r="H23" s="460">
        <f t="shared" si="3"/>
        <v>147950.44</v>
      </c>
    </row>
    <row r="24" spans="1:8">
      <c r="A24" s="458" t="s">
        <v>954</v>
      </c>
      <c r="B24" s="81" t="s">
        <v>834</v>
      </c>
      <c r="C24" s="459">
        <v>4650.12</v>
      </c>
      <c r="D24" s="459">
        <v>0</v>
      </c>
      <c r="E24" s="460">
        <f t="shared" si="2"/>
        <v>4650.12</v>
      </c>
      <c r="F24" s="459">
        <v>13408.32</v>
      </c>
      <c r="G24" s="459">
        <v>0</v>
      </c>
      <c r="H24" s="460">
        <f t="shared" si="3"/>
        <v>13408.32</v>
      </c>
    </row>
    <row r="25" spans="1:8">
      <c r="A25" s="462" t="s">
        <v>955</v>
      </c>
      <c r="B25" s="81" t="s">
        <v>835</v>
      </c>
      <c r="C25" s="459">
        <v>0</v>
      </c>
      <c r="D25" s="459">
        <v>-193164.57</v>
      </c>
      <c r="E25" s="460">
        <f t="shared" si="2"/>
        <v>-193164.57</v>
      </c>
      <c r="F25" s="459">
        <v>0</v>
      </c>
      <c r="G25" s="459">
        <v>-178964.5</v>
      </c>
      <c r="H25" s="460">
        <f t="shared" si="3"/>
        <v>-178964.5</v>
      </c>
    </row>
    <row r="26" spans="1:8">
      <c r="A26" s="462" t="s">
        <v>956</v>
      </c>
      <c r="B26" s="81" t="s">
        <v>836</v>
      </c>
      <c r="C26" s="459">
        <v>0</v>
      </c>
      <c r="D26" s="459">
        <v>-1872.06</v>
      </c>
      <c r="E26" s="460">
        <f t="shared" si="2"/>
        <v>-1872.06</v>
      </c>
      <c r="F26" s="459">
        <v>0</v>
      </c>
      <c r="G26" s="459">
        <v>-1683.73</v>
      </c>
      <c r="H26" s="460">
        <f t="shared" si="3"/>
        <v>-1683.73</v>
      </c>
    </row>
    <row r="27" spans="1:8">
      <c r="A27" s="462" t="s">
        <v>957</v>
      </c>
      <c r="B27" s="81" t="s">
        <v>837</v>
      </c>
      <c r="C27" s="459"/>
      <c r="D27" s="459"/>
      <c r="E27" s="460">
        <f t="shared" si="2"/>
        <v>0</v>
      </c>
      <c r="F27" s="459">
        <v>0.03</v>
      </c>
      <c r="G27" s="459">
        <v>-301.94</v>
      </c>
      <c r="H27" s="460">
        <f t="shared" si="3"/>
        <v>-301.91000000000003</v>
      </c>
    </row>
    <row r="28" spans="1:8">
      <c r="A28" s="458" t="s">
        <v>958</v>
      </c>
      <c r="B28" s="81" t="s">
        <v>838</v>
      </c>
      <c r="C28" s="459">
        <v>0</v>
      </c>
      <c r="D28" s="459">
        <v>-1799.3</v>
      </c>
      <c r="E28" s="460">
        <f t="shared" si="2"/>
        <v>-1799.3</v>
      </c>
      <c r="F28" s="459">
        <v>0</v>
      </c>
      <c r="G28" s="459">
        <v>-2052.23</v>
      </c>
      <c r="H28" s="460">
        <f t="shared" si="3"/>
        <v>-2052.23</v>
      </c>
    </row>
    <row r="29" spans="1:8" ht="21" customHeight="1">
      <c r="A29" s="456" t="s">
        <v>114</v>
      </c>
      <c r="B29" s="199" t="s">
        <v>839</v>
      </c>
      <c r="C29" s="463">
        <f>SUM(C21:C28)</f>
        <v>3970332.77</v>
      </c>
      <c r="D29" s="463">
        <f>SUM(D21:D28)</f>
        <v>-3408282.42</v>
      </c>
      <c r="E29" s="460">
        <f t="shared" si="2"/>
        <v>562050.35000000009</v>
      </c>
      <c r="F29" s="463">
        <f>SUM(F21:F28)</f>
        <v>2352389.2199999997</v>
      </c>
      <c r="G29" s="463">
        <f>SUM(G21:G28)</f>
        <v>-2251091.75</v>
      </c>
      <c r="H29" s="460">
        <f t="shared" si="3"/>
        <v>101297.46999999974</v>
      </c>
    </row>
    <row r="30" spans="1:8" ht="21" customHeight="1">
      <c r="A30" s="465" t="s">
        <v>123</v>
      </c>
      <c r="B30" s="81"/>
      <c r="C30" s="463"/>
      <c r="D30" s="463"/>
      <c r="E30" s="463"/>
      <c r="F30" s="463"/>
      <c r="G30" s="463"/>
      <c r="H30" s="463"/>
    </row>
    <row r="31" spans="1:8">
      <c r="A31" s="458" t="s">
        <v>959</v>
      </c>
      <c r="B31" s="81" t="s">
        <v>840</v>
      </c>
      <c r="C31" s="459">
        <v>0</v>
      </c>
      <c r="D31" s="459">
        <v>0</v>
      </c>
      <c r="E31" s="460">
        <f>SUM(C31:D31)</f>
        <v>0</v>
      </c>
      <c r="F31" s="459"/>
      <c r="G31" s="459"/>
      <c r="H31" s="460">
        <f>SUM(F31:G31)</f>
        <v>0</v>
      </c>
    </row>
    <row r="32" spans="1:8">
      <c r="A32" s="458" t="s">
        <v>960</v>
      </c>
      <c r="B32" s="81" t="s">
        <v>841</v>
      </c>
      <c r="C32" s="459"/>
      <c r="D32" s="459"/>
      <c r="E32" s="460">
        <f>SUM(C32:D32)</f>
        <v>0</v>
      </c>
      <c r="F32" s="459"/>
      <c r="G32" s="459"/>
      <c r="H32" s="460">
        <f>SUM(F32:G32)</f>
        <v>0</v>
      </c>
    </row>
    <row r="33" spans="1:8">
      <c r="A33" s="458" t="s">
        <v>961</v>
      </c>
      <c r="B33" s="81" t="s">
        <v>842</v>
      </c>
      <c r="C33" s="459"/>
      <c r="D33" s="459"/>
      <c r="E33" s="460">
        <f>SUM(C33:D33)</f>
        <v>0</v>
      </c>
      <c r="F33" s="459"/>
      <c r="G33" s="459"/>
      <c r="H33" s="460">
        <f>SUM(F33:G33)</f>
        <v>0</v>
      </c>
    </row>
    <row r="34" spans="1:8">
      <c r="A34" s="458" t="s">
        <v>962</v>
      </c>
      <c r="B34" s="81" t="s">
        <v>843</v>
      </c>
      <c r="C34" s="459"/>
      <c r="D34" s="459"/>
      <c r="E34" s="460">
        <f>SUM(C34:D34)</f>
        <v>0</v>
      </c>
      <c r="F34" s="459"/>
      <c r="G34" s="459"/>
      <c r="H34" s="460">
        <f>SUM(F34:G34)</f>
        <v>0</v>
      </c>
    </row>
    <row r="35" spans="1:8">
      <c r="A35" s="458" t="s">
        <v>963</v>
      </c>
      <c r="B35" s="81" t="s">
        <v>844</v>
      </c>
      <c r="C35" s="459"/>
      <c r="D35" s="459"/>
      <c r="E35" s="460">
        <f>SUM(C35:D35)</f>
        <v>0</v>
      </c>
      <c r="F35" s="459"/>
      <c r="G35" s="459"/>
      <c r="H35" s="460">
        <f>SUM(F35:G35)</f>
        <v>0</v>
      </c>
    </row>
    <row r="36" spans="1:8" ht="21" customHeight="1">
      <c r="A36" s="456" t="s">
        <v>147</v>
      </c>
      <c r="B36" s="199" t="s">
        <v>845</v>
      </c>
      <c r="C36" s="463">
        <f t="shared" ref="C36:H36" si="4">SUM(C31:C35)</f>
        <v>0</v>
      </c>
      <c r="D36" s="463">
        <f t="shared" si="4"/>
        <v>0</v>
      </c>
      <c r="E36" s="463">
        <f t="shared" si="4"/>
        <v>0</v>
      </c>
      <c r="F36" s="463">
        <f t="shared" si="4"/>
        <v>0</v>
      </c>
      <c r="G36" s="463">
        <f t="shared" si="4"/>
        <v>0</v>
      </c>
      <c r="H36" s="463">
        <f t="shared" si="4"/>
        <v>0</v>
      </c>
    </row>
    <row r="37" spans="1:8" ht="21" customHeight="1">
      <c r="A37" s="456" t="s">
        <v>61</v>
      </c>
      <c r="B37" s="199" t="s">
        <v>846</v>
      </c>
      <c r="C37" s="463">
        <f t="shared" ref="C37:H37" si="5">SUM(C19+C29+C36)</f>
        <v>3970332.77</v>
      </c>
      <c r="D37" s="463">
        <f t="shared" si="5"/>
        <v>-3408282.42</v>
      </c>
      <c r="E37" s="463">
        <f t="shared" si="5"/>
        <v>562050.35000000009</v>
      </c>
      <c r="F37" s="463">
        <f t="shared" si="5"/>
        <v>2352389.2199999997</v>
      </c>
      <c r="G37" s="463">
        <f t="shared" si="5"/>
        <v>-2251091.75</v>
      </c>
      <c r="H37" s="463">
        <f t="shared" si="5"/>
        <v>101297.46999999974</v>
      </c>
    </row>
    <row r="38" spans="1:8">
      <c r="A38" s="456" t="s">
        <v>974</v>
      </c>
      <c r="B38" s="199" t="s">
        <v>847</v>
      </c>
      <c r="C38" s="466"/>
      <c r="D38" s="466"/>
      <c r="E38" s="467">
        <f>'1-SB'!D25</f>
        <v>368819.98</v>
      </c>
      <c r="F38" s="463"/>
      <c r="G38" s="463"/>
      <c r="H38" s="467">
        <v>991810.1</v>
      </c>
    </row>
    <row r="39" spans="1:8">
      <c r="A39" s="465" t="s">
        <v>975</v>
      </c>
      <c r="B39" s="199" t="s">
        <v>848</v>
      </c>
      <c r="C39" s="466"/>
      <c r="D39" s="466"/>
      <c r="E39" s="463">
        <f>SUM(E37:E38)</f>
        <v>930870.33000000007</v>
      </c>
      <c r="F39" s="463"/>
      <c r="G39" s="463"/>
      <c r="H39" s="463">
        <f>SUM(H37:H38)</f>
        <v>1093107.5699999998</v>
      </c>
    </row>
    <row r="40" spans="1:8">
      <c r="A40" s="461" t="s">
        <v>90</v>
      </c>
      <c r="B40" s="81" t="s">
        <v>849</v>
      </c>
      <c r="C40" s="468"/>
      <c r="D40" s="468"/>
      <c r="E40" s="459">
        <f>'1-SB'!C22</f>
        <v>680929.15</v>
      </c>
      <c r="F40" s="460"/>
      <c r="G40" s="460"/>
      <c r="H40" s="459">
        <v>559709.18999999994</v>
      </c>
    </row>
    <row r="41" spans="1:8">
      <c r="C41" s="469"/>
      <c r="D41" s="469"/>
      <c r="E41" s="469"/>
      <c r="F41" s="469"/>
      <c r="G41" s="469"/>
      <c r="H41" s="469"/>
    </row>
    <row r="42" spans="1:8">
      <c r="C42" s="469"/>
      <c r="D42" s="469"/>
      <c r="E42" s="469"/>
      <c r="F42" s="469"/>
      <c r="G42" s="469"/>
      <c r="H42" s="469"/>
    </row>
    <row r="43" spans="1:8" ht="13.5">
      <c r="A43" s="87" t="s">
        <v>1425</v>
      </c>
      <c r="C43" s="469"/>
      <c r="D43" s="469"/>
      <c r="E43" s="469"/>
      <c r="F43" s="469"/>
      <c r="G43" s="469"/>
      <c r="H43" s="469"/>
    </row>
    <row r="44" spans="1:8">
      <c r="C44" s="469"/>
      <c r="D44" s="469"/>
      <c r="E44" s="469"/>
      <c r="F44" s="469"/>
      <c r="G44" s="469"/>
      <c r="H44" s="469"/>
    </row>
    <row r="45" spans="1:8">
      <c r="C45" s="469"/>
      <c r="D45" s="469"/>
      <c r="E45" s="469"/>
      <c r="F45" s="469"/>
      <c r="G45" s="469"/>
      <c r="H45" s="469"/>
    </row>
    <row r="46" spans="1:8">
      <c r="C46" s="469"/>
      <c r="D46" s="469"/>
      <c r="E46" s="469"/>
      <c r="F46" s="469"/>
      <c r="G46" s="469"/>
      <c r="H46" s="469"/>
    </row>
    <row r="48" spans="1:8">
      <c r="C48" s="173"/>
      <c r="D48" s="173"/>
      <c r="E48" s="173"/>
      <c r="F48" s="173"/>
      <c r="G48" s="173"/>
      <c r="H48" s="173"/>
    </row>
    <row r="49" spans="2:8">
      <c r="B49" s="88"/>
      <c r="C49" s="173"/>
      <c r="E49" s="173"/>
      <c r="F49" s="173"/>
      <c r="G49" s="173"/>
      <c r="H49" s="173"/>
    </row>
    <row r="56" spans="2:8">
      <c r="G56" s="173"/>
    </row>
    <row r="63" spans="2:8">
      <c r="B63" s="88"/>
    </row>
    <row r="64" spans="2:8">
      <c r="B64" s="88"/>
    </row>
    <row r="65" spans="2:2">
      <c r="B65" s="88"/>
    </row>
    <row r="66" spans="2:2">
      <c r="B66" s="88"/>
    </row>
    <row r="67" spans="2:2">
      <c r="B67" s="88"/>
    </row>
    <row r="68" spans="2:2">
      <c r="B68" s="88"/>
    </row>
    <row r="69" spans="2:2">
      <c r="B69" s="88"/>
    </row>
    <row r="70" spans="2:2">
      <c r="B70" s="88"/>
    </row>
    <row r="71" spans="2:2">
      <c r="B71" s="88"/>
    </row>
    <row r="72" spans="2:2">
      <c r="B72" s="88"/>
    </row>
    <row r="73" spans="2:2">
      <c r="B73" s="88"/>
    </row>
    <row r="74" spans="2:2">
      <c r="B74" s="88"/>
    </row>
    <row r="75" spans="2:2">
      <c r="B75" s="88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C41D-B36B-48CB-8A49-FA6BE6F5E7BA}">
  <sheetPr codeName="Sheet4"/>
  <dimension ref="A1:J188"/>
  <sheetViews>
    <sheetView zoomScale="80" zoomScaleNormal="80" workbookViewId="0">
      <selection activeCell="C17" sqref="C17"/>
    </sheetView>
  </sheetViews>
  <sheetFormatPr defaultColWidth="9.140625" defaultRowHeight="12.75"/>
  <cols>
    <col min="1" max="1" width="54.28515625" style="87" bestFit="1" customWidth="1"/>
    <col min="2" max="2" width="12.5703125" style="31" customWidth="1"/>
    <col min="3" max="3" width="22.7109375" style="87" customWidth="1"/>
    <col min="4" max="8" width="12.7109375" style="87" customWidth="1"/>
    <col min="9" max="9" width="13.85546875" style="87" customWidth="1"/>
    <col min="10" max="16384" width="9.140625" style="87"/>
  </cols>
  <sheetData>
    <row r="1" spans="1:10" ht="18" customHeight="1">
      <c r="G1" s="155"/>
      <c r="I1" s="113" t="s">
        <v>1445</v>
      </c>
    </row>
    <row r="2" spans="1:10" ht="18" customHeight="1">
      <c r="A2" s="71" t="s">
        <v>250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БТФ АКТИВА БАЛАНСИРАН ETF</v>
      </c>
      <c r="B3" s="32"/>
      <c r="C3" s="32"/>
      <c r="D3" s="33"/>
      <c r="E3" s="32"/>
      <c r="F3" s="32"/>
      <c r="G3" s="156"/>
      <c r="H3" s="156"/>
      <c r="I3" s="156"/>
    </row>
    <row r="4" spans="1:10" ht="18" customHeight="1">
      <c r="A4" s="78" t="str">
        <f>"за периода "&amp;TEXT(StartDate,"dd.mm.yyyy")&amp;" - "&amp;TEXT(EndDate,"dd.mm.yyyy")</f>
        <v>за периода 01.01.2026 - 30.06.2026</v>
      </c>
      <c r="B4" s="32"/>
      <c r="C4" s="32"/>
      <c r="D4" s="32"/>
      <c r="E4" s="32"/>
      <c r="F4" s="197"/>
    </row>
    <row r="5" spans="1:10" ht="13.5" customHeight="1">
      <c r="A5" s="78"/>
      <c r="B5" s="32"/>
      <c r="C5" s="32"/>
      <c r="D5" s="32"/>
      <c r="E5" s="32"/>
      <c r="F5" s="197"/>
      <c r="G5" s="185" t="s">
        <v>908</v>
      </c>
      <c r="H5" s="192" t="str">
        <f>ReportedCompletionDate</f>
        <v>27.07.2026</v>
      </c>
    </row>
    <row r="6" spans="1:10" ht="13.5" customHeight="1">
      <c r="A6" s="196"/>
      <c r="C6" s="158"/>
      <c r="D6" s="159"/>
      <c r="E6" s="158"/>
      <c r="G6" s="186" t="s">
        <v>247</v>
      </c>
      <c r="H6" s="91" t="str">
        <f>authorName</f>
        <v>Милена Аврамова</v>
      </c>
      <c r="I6" s="160"/>
    </row>
    <row r="7" spans="1:10" ht="13.5" customHeight="1">
      <c r="A7" s="157"/>
      <c r="C7" s="158"/>
      <c r="D7" s="158"/>
      <c r="E7" s="158"/>
      <c r="G7" s="186" t="s">
        <v>249</v>
      </c>
      <c r="H7" s="93" t="str">
        <f>udManager</f>
        <v>Олга Йорданова и Ива Миткова, Прокурист</v>
      </c>
      <c r="I7" s="161"/>
    </row>
    <row r="8" spans="1:10" ht="13.5" customHeight="1">
      <c r="A8" s="162"/>
      <c r="C8" s="162"/>
      <c r="D8" s="162"/>
      <c r="E8" s="162"/>
      <c r="F8" s="163"/>
      <c r="G8" s="163"/>
      <c r="H8" s="163"/>
      <c r="I8" s="114" t="s">
        <v>1478</v>
      </c>
    </row>
    <row r="9" spans="1:10" ht="26.45" customHeight="1">
      <c r="A9" s="578" t="s">
        <v>41</v>
      </c>
      <c r="B9" s="578" t="s">
        <v>222</v>
      </c>
      <c r="C9" s="578" t="s">
        <v>45</v>
      </c>
      <c r="D9" s="582" t="s">
        <v>42</v>
      </c>
      <c r="E9" s="585"/>
      <c r="F9" s="585"/>
      <c r="G9" s="582" t="s">
        <v>43</v>
      </c>
      <c r="H9" s="583"/>
      <c r="I9" s="578" t="s">
        <v>44</v>
      </c>
      <c r="J9" s="89"/>
    </row>
    <row r="10" spans="1:10" ht="30.75" customHeight="1">
      <c r="A10" s="580"/>
      <c r="B10" s="580" t="s">
        <v>162</v>
      </c>
      <c r="C10" s="584"/>
      <c r="D10" s="578" t="s">
        <v>918</v>
      </c>
      <c r="E10" s="578" t="s">
        <v>46</v>
      </c>
      <c r="F10" s="578" t="s">
        <v>115</v>
      </c>
      <c r="G10" s="578" t="s">
        <v>47</v>
      </c>
      <c r="H10" s="578" t="s">
        <v>48</v>
      </c>
      <c r="I10" s="580"/>
      <c r="J10" s="89"/>
    </row>
    <row r="11" spans="1:10" ht="30.75" customHeight="1">
      <c r="A11" s="581"/>
      <c r="B11" s="581"/>
      <c r="C11" s="581"/>
      <c r="D11" s="579"/>
      <c r="E11" s="581"/>
      <c r="F11" s="579"/>
      <c r="G11" s="579"/>
      <c r="H11" s="579"/>
      <c r="I11" s="579"/>
      <c r="J11" s="89"/>
    </row>
    <row r="12" spans="1:10" s="165" customFormat="1" ht="15">
      <c r="A12" s="198" t="s">
        <v>5</v>
      </c>
      <c r="B12" s="80" t="s">
        <v>161</v>
      </c>
      <c r="C12" s="198">
        <v>1</v>
      </c>
      <c r="D12" s="198">
        <v>2</v>
      </c>
      <c r="E12" s="198">
        <v>3</v>
      </c>
      <c r="F12" s="198">
        <v>4</v>
      </c>
      <c r="G12" s="198">
        <v>5</v>
      </c>
      <c r="H12" s="198">
        <v>6</v>
      </c>
      <c r="I12" s="198">
        <v>7</v>
      </c>
      <c r="J12" s="164"/>
    </row>
    <row r="13" spans="1:10" s="165" customFormat="1" ht="28.5">
      <c r="A13" s="166" t="s">
        <v>94</v>
      </c>
      <c r="B13" s="70" t="s">
        <v>850</v>
      </c>
      <c r="C13" s="194">
        <v>97153796.620000005</v>
      </c>
      <c r="D13" s="194">
        <v>-76231561.349999994</v>
      </c>
      <c r="E13" s="194">
        <v>0</v>
      </c>
      <c r="F13" s="194">
        <v>0</v>
      </c>
      <c r="G13" s="194">
        <v>3512876.01</v>
      </c>
      <c r="H13" s="194">
        <v>-578130.12</v>
      </c>
      <c r="I13" s="533">
        <f>SUM(C13:H13)</f>
        <v>23856981.160000008</v>
      </c>
      <c r="J13" s="164"/>
    </row>
    <row r="14" spans="1:10" s="165" customFormat="1" ht="15">
      <c r="A14" s="166" t="s">
        <v>49</v>
      </c>
      <c r="B14" s="70" t="s">
        <v>851</v>
      </c>
      <c r="C14" s="533">
        <f>'1-SB'!H11</f>
        <v>97384256.319999993</v>
      </c>
      <c r="D14" s="533">
        <f>'1-SB'!H13</f>
        <v>-76404024.299999997</v>
      </c>
      <c r="E14" s="533">
        <f>'1-SB'!H14</f>
        <v>0</v>
      </c>
      <c r="F14" s="533">
        <f>'1-SB'!H15</f>
        <v>0</v>
      </c>
      <c r="G14" s="533">
        <f>'1-SB'!H19+'1-SB'!H21</f>
        <v>4878988.75</v>
      </c>
      <c r="H14" s="533">
        <f>'1-SB'!H20+'1-SB'!H22</f>
        <v>-578130.12</v>
      </c>
      <c r="I14" s="533">
        <f t="shared" ref="I14:I36" si="0">SUM(C14:H14)</f>
        <v>25281090.649999995</v>
      </c>
      <c r="J14" s="164"/>
    </row>
    <row r="15" spans="1:10" s="165" customFormat="1" ht="15">
      <c r="A15" s="166" t="s">
        <v>50</v>
      </c>
      <c r="B15" s="70" t="s">
        <v>852</v>
      </c>
      <c r="C15" s="534">
        <f t="shared" ref="C15:H15" si="1">SUM(C16:C17)</f>
        <v>-55593.77</v>
      </c>
      <c r="D15" s="534">
        <f t="shared" si="1"/>
        <v>0</v>
      </c>
      <c r="E15" s="534">
        <f t="shared" si="1"/>
        <v>0</v>
      </c>
      <c r="F15" s="534">
        <f t="shared" si="1"/>
        <v>0</v>
      </c>
      <c r="G15" s="534">
        <f t="shared" si="1"/>
        <v>0</v>
      </c>
      <c r="H15" s="534">
        <f t="shared" si="1"/>
        <v>0</v>
      </c>
      <c r="I15" s="533">
        <f t="shared" si="0"/>
        <v>-55593.77</v>
      </c>
      <c r="J15" s="164"/>
    </row>
    <row r="16" spans="1:10" ht="15">
      <c r="A16" s="167" t="s">
        <v>223</v>
      </c>
      <c r="B16" s="70" t="s">
        <v>853</v>
      </c>
      <c r="C16" s="195">
        <v>-55593.77</v>
      </c>
      <c r="D16" s="195"/>
      <c r="E16" s="195"/>
      <c r="F16" s="195"/>
      <c r="G16" s="195"/>
      <c r="H16" s="195"/>
      <c r="I16" s="533">
        <f t="shared" si="0"/>
        <v>-55593.77</v>
      </c>
      <c r="J16" s="89"/>
    </row>
    <row r="17" spans="1:10" ht="15">
      <c r="A17" s="167" t="s">
        <v>964</v>
      </c>
      <c r="B17" s="70" t="s">
        <v>854</v>
      </c>
      <c r="C17" s="195"/>
      <c r="D17" s="195"/>
      <c r="E17" s="195"/>
      <c r="F17" s="195"/>
      <c r="G17" s="195"/>
      <c r="H17" s="195"/>
      <c r="I17" s="533">
        <f t="shared" si="0"/>
        <v>0</v>
      </c>
      <c r="J17" s="89"/>
    </row>
    <row r="18" spans="1:10" ht="15">
      <c r="A18" s="166" t="s">
        <v>51</v>
      </c>
      <c r="B18" s="70" t="s">
        <v>855</v>
      </c>
      <c r="C18" s="534">
        <f t="shared" ref="C18:H18" si="2">C14+C15</f>
        <v>97328662.549999997</v>
      </c>
      <c r="D18" s="534">
        <f t="shared" si="2"/>
        <v>-76404024.299999997</v>
      </c>
      <c r="E18" s="534">
        <f>E14+E15</f>
        <v>0</v>
      </c>
      <c r="F18" s="534">
        <f t="shared" si="2"/>
        <v>0</v>
      </c>
      <c r="G18" s="534">
        <f t="shared" si="2"/>
        <v>4878988.75</v>
      </c>
      <c r="H18" s="534">
        <f t="shared" si="2"/>
        <v>-578130.12</v>
      </c>
      <c r="I18" s="533">
        <f t="shared" si="0"/>
        <v>25225496.879999999</v>
      </c>
      <c r="J18" s="89"/>
    </row>
    <row r="19" spans="1:10" ht="15">
      <c r="A19" s="166" t="s">
        <v>148</v>
      </c>
      <c r="B19" s="70" t="s">
        <v>856</v>
      </c>
      <c r="C19" s="534">
        <f t="shared" ref="C19:H19" si="3">SUM(C20:C21)</f>
        <v>0</v>
      </c>
      <c r="D19" s="534">
        <f t="shared" si="3"/>
        <v>0</v>
      </c>
      <c r="E19" s="534">
        <f t="shared" si="3"/>
        <v>0</v>
      </c>
      <c r="F19" s="534">
        <f t="shared" si="3"/>
        <v>0</v>
      </c>
      <c r="G19" s="534">
        <f t="shared" si="3"/>
        <v>0</v>
      </c>
      <c r="H19" s="534">
        <f t="shared" si="3"/>
        <v>0</v>
      </c>
      <c r="I19" s="533">
        <f t="shared" si="0"/>
        <v>0</v>
      </c>
      <c r="J19" s="89"/>
    </row>
    <row r="20" spans="1:10" ht="15">
      <c r="A20" s="167" t="s">
        <v>224</v>
      </c>
      <c r="B20" s="70" t="s">
        <v>857</v>
      </c>
      <c r="C20" s="195"/>
      <c r="D20" s="195"/>
      <c r="E20" s="195"/>
      <c r="F20" s="195"/>
      <c r="G20" s="195"/>
      <c r="H20" s="195"/>
      <c r="I20" s="533">
        <f t="shared" si="0"/>
        <v>0</v>
      </c>
      <c r="J20" s="89"/>
    </row>
    <row r="21" spans="1:10" ht="15">
      <c r="A21" s="167" t="s">
        <v>225</v>
      </c>
      <c r="B21" s="70" t="s">
        <v>858</v>
      </c>
      <c r="C21" s="195"/>
      <c r="D21" s="195"/>
      <c r="E21" s="195"/>
      <c r="F21" s="195"/>
      <c r="G21" s="195"/>
      <c r="H21" s="195"/>
      <c r="I21" s="533">
        <f t="shared" si="0"/>
        <v>0</v>
      </c>
      <c r="J21" s="89"/>
    </row>
    <row r="22" spans="1:10" ht="15">
      <c r="A22" s="166" t="s">
        <v>52</v>
      </c>
      <c r="B22" s="70" t="s">
        <v>859</v>
      </c>
      <c r="C22" s="517"/>
      <c r="D22" s="517"/>
      <c r="E22" s="517"/>
      <c r="F22" s="517"/>
      <c r="G22" s="534">
        <f>'1-SB'!G21</f>
        <v>1419645.4400000018</v>
      </c>
      <c r="H22" s="534">
        <f>'1-SB'!G22</f>
        <v>0</v>
      </c>
      <c r="I22" s="533">
        <f t="shared" si="0"/>
        <v>1419645.4400000018</v>
      </c>
      <c r="J22" s="89"/>
    </row>
    <row r="23" spans="1:10" ht="15">
      <c r="A23" s="167" t="s">
        <v>53</v>
      </c>
      <c r="B23" s="70" t="s">
        <v>860</v>
      </c>
      <c r="C23" s="535">
        <f t="shared" ref="C23:H23" si="4">SUM(C24:C25)</f>
        <v>0</v>
      </c>
      <c r="D23" s="535">
        <f t="shared" si="4"/>
        <v>0</v>
      </c>
      <c r="E23" s="535">
        <f t="shared" si="4"/>
        <v>0</v>
      </c>
      <c r="F23" s="535">
        <f t="shared" si="4"/>
        <v>0</v>
      </c>
      <c r="G23" s="535">
        <f t="shared" si="4"/>
        <v>0</v>
      </c>
      <c r="H23" s="535">
        <f t="shared" si="4"/>
        <v>0</v>
      </c>
      <c r="I23" s="533">
        <f t="shared" si="0"/>
        <v>0</v>
      </c>
      <c r="J23" s="89"/>
    </row>
    <row r="24" spans="1:10" ht="15">
      <c r="A24" s="167" t="s">
        <v>226</v>
      </c>
      <c r="B24" s="70" t="s">
        <v>861</v>
      </c>
      <c r="C24" s="195"/>
      <c r="D24" s="195"/>
      <c r="E24" s="195"/>
      <c r="F24" s="195"/>
      <c r="G24" s="195"/>
      <c r="H24" s="195"/>
      <c r="I24" s="533">
        <f t="shared" si="0"/>
        <v>0</v>
      </c>
      <c r="J24" s="89"/>
    </row>
    <row r="25" spans="1:10" ht="15">
      <c r="A25" s="167" t="s">
        <v>227</v>
      </c>
      <c r="B25" s="70" t="s">
        <v>862</v>
      </c>
      <c r="C25" s="195"/>
      <c r="D25" s="195"/>
      <c r="E25" s="195"/>
      <c r="F25" s="195"/>
      <c r="G25" s="195"/>
      <c r="H25" s="195"/>
      <c r="I25" s="533">
        <f t="shared" si="0"/>
        <v>0</v>
      </c>
      <c r="J25" s="89"/>
    </row>
    <row r="26" spans="1:10" ht="15">
      <c r="A26" s="167" t="s">
        <v>54</v>
      </c>
      <c r="B26" s="70" t="s">
        <v>863</v>
      </c>
      <c r="C26" s="195"/>
      <c r="D26" s="195"/>
      <c r="E26" s="195"/>
      <c r="F26" s="195"/>
      <c r="G26" s="195"/>
      <c r="H26" s="195"/>
      <c r="I26" s="533">
        <f t="shared" si="0"/>
        <v>0</v>
      </c>
      <c r="J26" s="89"/>
    </row>
    <row r="27" spans="1:10" ht="30">
      <c r="A27" s="167" t="s">
        <v>149</v>
      </c>
      <c r="B27" s="70" t="s">
        <v>864</v>
      </c>
      <c r="C27" s="536">
        <f t="shared" ref="C27:H27" si="5">SUM(C28:C29)</f>
        <v>0</v>
      </c>
      <c r="D27" s="536">
        <f t="shared" si="5"/>
        <v>0</v>
      </c>
      <c r="E27" s="536">
        <f t="shared" si="5"/>
        <v>0</v>
      </c>
      <c r="F27" s="536">
        <f t="shared" si="5"/>
        <v>0</v>
      </c>
      <c r="G27" s="536">
        <f t="shared" si="5"/>
        <v>0</v>
      </c>
      <c r="H27" s="536">
        <f t="shared" si="5"/>
        <v>0</v>
      </c>
      <c r="I27" s="533">
        <f t="shared" si="0"/>
        <v>0</v>
      </c>
      <c r="J27" s="89"/>
    </row>
    <row r="28" spans="1:10" ht="15">
      <c r="A28" s="167" t="s">
        <v>965</v>
      </c>
      <c r="B28" s="70" t="s">
        <v>865</v>
      </c>
      <c r="C28" s="195"/>
      <c r="D28" s="195"/>
      <c r="E28" s="195"/>
      <c r="F28" s="195"/>
      <c r="G28" s="195"/>
      <c r="H28" s="195"/>
      <c r="I28" s="533">
        <f t="shared" si="0"/>
        <v>0</v>
      </c>
      <c r="J28" s="89"/>
    </row>
    <row r="29" spans="1:10" ht="15">
      <c r="A29" s="167" t="s">
        <v>966</v>
      </c>
      <c r="B29" s="70" t="s">
        <v>866</v>
      </c>
      <c r="C29" s="195"/>
      <c r="D29" s="195"/>
      <c r="E29" s="195"/>
      <c r="F29" s="195"/>
      <c r="G29" s="195"/>
      <c r="H29" s="195"/>
      <c r="I29" s="533">
        <f t="shared" si="0"/>
        <v>0</v>
      </c>
      <c r="J29" s="89"/>
    </row>
    <row r="30" spans="1:10" ht="30">
      <c r="A30" s="167" t="s">
        <v>150</v>
      </c>
      <c r="B30" s="70" t="s">
        <v>867</v>
      </c>
      <c r="C30" s="536">
        <f t="shared" ref="C30:H30" si="6">SUM(C31:C32)</f>
        <v>0</v>
      </c>
      <c r="D30" s="536">
        <f t="shared" si="6"/>
        <v>0</v>
      </c>
      <c r="E30" s="536">
        <f t="shared" si="6"/>
        <v>0</v>
      </c>
      <c r="F30" s="536">
        <f t="shared" si="6"/>
        <v>0</v>
      </c>
      <c r="G30" s="536">
        <f t="shared" si="6"/>
        <v>0</v>
      </c>
      <c r="H30" s="536">
        <f t="shared" si="6"/>
        <v>0</v>
      </c>
      <c r="I30" s="533">
        <f t="shared" si="0"/>
        <v>0</v>
      </c>
      <c r="J30" s="89"/>
    </row>
    <row r="31" spans="1:10" ht="15">
      <c r="A31" s="167" t="s">
        <v>965</v>
      </c>
      <c r="B31" s="70" t="s">
        <v>868</v>
      </c>
      <c r="C31" s="195"/>
      <c r="D31" s="195"/>
      <c r="E31" s="195"/>
      <c r="F31" s="195"/>
      <c r="G31" s="195"/>
      <c r="H31" s="195"/>
      <c r="I31" s="533">
        <f t="shared" si="0"/>
        <v>0</v>
      </c>
      <c r="J31" s="89"/>
    </row>
    <row r="32" spans="1:10" ht="15">
      <c r="A32" s="167" t="s">
        <v>966</v>
      </c>
      <c r="B32" s="70" t="s">
        <v>869</v>
      </c>
      <c r="C32" s="195"/>
      <c r="D32" s="195"/>
      <c r="E32" s="195"/>
      <c r="F32" s="195"/>
      <c r="G32" s="195"/>
      <c r="H32" s="195"/>
      <c r="I32" s="533">
        <f t="shared" si="0"/>
        <v>0</v>
      </c>
      <c r="J32" s="89"/>
    </row>
    <row r="33" spans="1:10" ht="15">
      <c r="A33" s="167" t="s">
        <v>116</v>
      </c>
      <c r="B33" s="70" t="s">
        <v>870</v>
      </c>
      <c r="C33" s="195"/>
      <c r="D33" s="195"/>
      <c r="E33" s="195"/>
      <c r="F33" s="195"/>
      <c r="G33" s="195"/>
      <c r="H33" s="195"/>
      <c r="I33" s="533">
        <f t="shared" si="0"/>
        <v>0</v>
      </c>
      <c r="J33" s="89"/>
    </row>
    <row r="34" spans="1:10" ht="15">
      <c r="A34" s="166" t="s">
        <v>55</v>
      </c>
      <c r="B34" s="70" t="s">
        <v>859</v>
      </c>
      <c r="C34" s="534">
        <f t="shared" ref="C34:H34" si="7">SUM(C18,C19,C22,C23,C26,C27,C30,C33)</f>
        <v>97328662.549999997</v>
      </c>
      <c r="D34" s="534">
        <f t="shared" si="7"/>
        <v>-76404024.299999997</v>
      </c>
      <c r="E34" s="534">
        <f t="shared" si="7"/>
        <v>0</v>
      </c>
      <c r="F34" s="534">
        <f t="shared" si="7"/>
        <v>0</v>
      </c>
      <c r="G34" s="534">
        <f t="shared" si="7"/>
        <v>6298634.1900000013</v>
      </c>
      <c r="H34" s="534">
        <f t="shared" si="7"/>
        <v>-578130.12</v>
      </c>
      <c r="I34" s="533">
        <f t="shared" si="0"/>
        <v>26645142.32</v>
      </c>
      <c r="J34" s="89"/>
    </row>
    <row r="35" spans="1:10" ht="15">
      <c r="A35" s="167" t="s">
        <v>125</v>
      </c>
      <c r="B35" s="70" t="s">
        <v>871</v>
      </c>
      <c r="C35" s="195"/>
      <c r="D35" s="195"/>
      <c r="E35" s="195"/>
      <c r="F35" s="195"/>
      <c r="G35" s="195"/>
      <c r="H35" s="195"/>
      <c r="I35" s="533">
        <f t="shared" si="0"/>
        <v>0</v>
      </c>
      <c r="J35" s="89"/>
    </row>
    <row r="36" spans="1:10" ht="28.5">
      <c r="A36" s="168" t="s">
        <v>56</v>
      </c>
      <c r="B36" s="70" t="s">
        <v>872</v>
      </c>
      <c r="C36" s="537">
        <f t="shared" ref="C36:H36" si="8">SUM(C34:C35)</f>
        <v>97328662.549999997</v>
      </c>
      <c r="D36" s="537">
        <f t="shared" si="8"/>
        <v>-76404024.299999997</v>
      </c>
      <c r="E36" s="537">
        <f t="shared" si="8"/>
        <v>0</v>
      </c>
      <c r="F36" s="537">
        <f t="shared" si="8"/>
        <v>0</v>
      </c>
      <c r="G36" s="537">
        <f t="shared" si="8"/>
        <v>6298634.1900000013</v>
      </c>
      <c r="H36" s="537">
        <f t="shared" si="8"/>
        <v>-578130.12</v>
      </c>
      <c r="I36" s="533">
        <f t="shared" si="0"/>
        <v>26645142.32</v>
      </c>
      <c r="J36" s="89"/>
    </row>
    <row r="37" spans="1:10" ht="15">
      <c r="B37" s="169"/>
      <c r="J37" s="89"/>
    </row>
    <row r="38" spans="1:10" ht="15">
      <c r="B38" s="169"/>
      <c r="J38" s="89"/>
    </row>
    <row r="39" spans="1:10" ht="39" customHeight="1">
      <c r="A39" s="576" t="s">
        <v>1426</v>
      </c>
      <c r="B39" s="577"/>
      <c r="C39" s="577"/>
      <c r="D39" s="577"/>
      <c r="E39" s="577"/>
      <c r="F39" s="577"/>
      <c r="G39" s="577"/>
      <c r="H39" s="577"/>
      <c r="I39" s="577"/>
      <c r="J39" s="89"/>
    </row>
    <row r="40" spans="1:10" ht="15">
      <c r="A40" s="238"/>
      <c r="B40" s="238"/>
      <c r="C40" s="238"/>
      <c r="D40" s="238"/>
      <c r="E40" s="238"/>
      <c r="F40" s="238"/>
      <c r="G40" s="238"/>
      <c r="H40" s="238"/>
      <c r="I40" s="170"/>
      <c r="J40" s="89"/>
    </row>
    <row r="41" spans="1:10" ht="15">
      <c r="A41" s="238"/>
      <c r="B41" s="238"/>
      <c r="C41" s="238"/>
      <c r="D41" s="238"/>
      <c r="E41" s="238"/>
      <c r="F41" s="238"/>
      <c r="G41" s="238"/>
      <c r="H41" s="238"/>
      <c r="I41" s="170"/>
      <c r="J41" s="89"/>
    </row>
    <row r="42" spans="1:10" ht="40.9" customHeight="1">
      <c r="J42" s="89"/>
    </row>
    <row r="43" spans="1:10" ht="15">
      <c r="A43" s="89"/>
      <c r="B43" s="169"/>
      <c r="C43" s="89"/>
      <c r="D43" s="89"/>
      <c r="E43" s="89"/>
      <c r="F43" s="89"/>
      <c r="G43" s="89"/>
      <c r="H43" s="89"/>
      <c r="I43" s="89"/>
      <c r="J43" s="89"/>
    </row>
    <row r="44" spans="1:10" ht="15">
      <c r="A44" s="89"/>
      <c r="B44" s="169"/>
      <c r="C44" s="89"/>
      <c r="D44" s="89"/>
      <c r="E44" s="89"/>
      <c r="F44" s="89"/>
      <c r="G44" s="89"/>
      <c r="H44" s="89"/>
      <c r="I44" s="89"/>
      <c r="J44" s="89"/>
    </row>
    <row r="45" spans="1:10" ht="15">
      <c r="A45" s="89"/>
      <c r="B45" s="169"/>
      <c r="C45" s="89"/>
      <c r="D45" s="89"/>
      <c r="E45" s="89"/>
      <c r="F45" s="89"/>
      <c r="G45" s="89"/>
      <c r="H45" s="89"/>
      <c r="I45" s="89"/>
      <c r="J45" s="89"/>
    </row>
    <row r="46" spans="1:10" ht="15">
      <c r="A46" s="89"/>
      <c r="B46" s="34"/>
      <c r="C46" s="89"/>
      <c r="D46" s="89"/>
      <c r="E46" s="89"/>
      <c r="F46" s="89"/>
      <c r="G46" s="89"/>
      <c r="H46" s="89"/>
      <c r="I46" s="89"/>
      <c r="J46" s="89"/>
    </row>
    <row r="47" spans="1:10" ht="15">
      <c r="A47" s="89"/>
      <c r="C47" s="89"/>
      <c r="D47" s="89"/>
      <c r="E47" s="89"/>
      <c r="F47" s="89"/>
      <c r="G47" s="89"/>
      <c r="H47" s="89"/>
      <c r="I47" s="89"/>
      <c r="J47" s="89"/>
    </row>
    <row r="48" spans="1:10" ht="15">
      <c r="A48" s="89"/>
      <c r="C48" s="89"/>
      <c r="D48" s="89"/>
      <c r="E48" s="89"/>
      <c r="F48" s="89"/>
      <c r="G48" s="89"/>
      <c r="H48" s="89"/>
      <c r="I48" s="89"/>
      <c r="J48" s="89"/>
    </row>
    <row r="49" spans="1:10" ht="15">
      <c r="A49" s="89"/>
      <c r="C49" s="89"/>
      <c r="D49" s="89"/>
      <c r="E49" s="89"/>
      <c r="F49" s="89"/>
      <c r="G49" s="89"/>
      <c r="H49" s="89"/>
      <c r="I49" s="89"/>
      <c r="J49" s="89"/>
    </row>
    <row r="50" spans="1:10" ht="15">
      <c r="A50" s="89"/>
      <c r="C50" s="89"/>
      <c r="D50" s="89"/>
      <c r="E50" s="89"/>
      <c r="F50" s="89"/>
      <c r="G50" s="89"/>
      <c r="H50" s="89"/>
      <c r="I50" s="89"/>
      <c r="J50" s="89"/>
    </row>
    <row r="51" spans="1:10" ht="15">
      <c r="A51" s="89"/>
      <c r="C51" s="89"/>
      <c r="D51" s="89"/>
      <c r="E51" s="89"/>
      <c r="F51" s="89"/>
      <c r="G51" s="89"/>
      <c r="H51" s="89"/>
      <c r="I51" s="89"/>
      <c r="J51" s="89"/>
    </row>
    <row r="52" spans="1:10" ht="15">
      <c r="A52" s="89"/>
      <c r="C52" s="89"/>
      <c r="D52" s="89"/>
      <c r="E52" s="89"/>
      <c r="F52" s="89"/>
      <c r="G52" s="89"/>
      <c r="H52" s="89"/>
      <c r="I52" s="89"/>
      <c r="J52" s="89"/>
    </row>
    <row r="53" spans="1:10" ht="15">
      <c r="A53" s="89"/>
      <c r="C53" s="89"/>
      <c r="D53" s="89"/>
      <c r="E53" s="89"/>
      <c r="F53" s="89"/>
      <c r="G53" s="89"/>
      <c r="H53" s="89"/>
      <c r="I53" s="89"/>
      <c r="J53" s="89"/>
    </row>
    <row r="54" spans="1:10" ht="15">
      <c r="A54" s="89"/>
      <c r="C54" s="89"/>
      <c r="D54" s="89"/>
      <c r="E54" s="89"/>
      <c r="F54" s="89"/>
      <c r="G54" s="89"/>
      <c r="H54" s="89"/>
      <c r="I54" s="89"/>
      <c r="J54" s="89"/>
    </row>
    <row r="55" spans="1:10" ht="15">
      <c r="A55" s="89"/>
      <c r="C55" s="89"/>
      <c r="D55" s="89"/>
      <c r="E55" s="89"/>
      <c r="F55" s="89"/>
      <c r="G55" s="89"/>
      <c r="H55" s="89"/>
      <c r="I55" s="89"/>
      <c r="J55" s="89"/>
    </row>
    <row r="56" spans="1:10" ht="15">
      <c r="A56" s="89"/>
      <c r="C56" s="89"/>
      <c r="D56" s="89"/>
      <c r="E56" s="89"/>
      <c r="F56" s="89"/>
      <c r="G56" s="89"/>
      <c r="H56" s="89"/>
      <c r="I56" s="89"/>
      <c r="J56" s="89"/>
    </row>
    <row r="57" spans="1:10" ht="15">
      <c r="A57" s="89"/>
      <c r="C57" s="89"/>
      <c r="D57" s="89"/>
      <c r="E57" s="89"/>
      <c r="F57" s="89"/>
      <c r="G57" s="89"/>
      <c r="H57" s="89"/>
      <c r="I57" s="89"/>
      <c r="J57" s="89"/>
    </row>
    <row r="58" spans="1:10" ht="15">
      <c r="A58" s="89"/>
      <c r="C58" s="89"/>
      <c r="D58" s="89"/>
      <c r="E58" s="89"/>
      <c r="F58" s="89"/>
      <c r="G58" s="89"/>
      <c r="H58" s="89"/>
      <c r="I58" s="89"/>
      <c r="J58" s="89"/>
    </row>
    <row r="59" spans="1:10" ht="15">
      <c r="A59" s="89"/>
      <c r="C59" s="89"/>
      <c r="D59" s="89"/>
      <c r="E59" s="89"/>
      <c r="F59" s="89"/>
      <c r="G59" s="89"/>
      <c r="H59" s="89"/>
      <c r="I59" s="89"/>
      <c r="J59" s="89"/>
    </row>
    <row r="60" spans="1:10" ht="15">
      <c r="A60" s="89"/>
      <c r="B60" s="34"/>
      <c r="C60" s="89"/>
      <c r="D60" s="89"/>
      <c r="E60" s="89"/>
      <c r="F60" s="89"/>
      <c r="G60" s="89"/>
      <c r="H60" s="89"/>
      <c r="I60" s="89"/>
      <c r="J60" s="89"/>
    </row>
    <row r="61" spans="1:10" ht="15">
      <c r="A61" s="89"/>
      <c r="B61" s="34"/>
      <c r="C61" s="89"/>
      <c r="D61" s="89"/>
      <c r="E61" s="89"/>
      <c r="F61" s="89"/>
      <c r="G61" s="89"/>
      <c r="H61" s="89"/>
      <c r="I61" s="89"/>
      <c r="J61" s="89"/>
    </row>
    <row r="62" spans="1:10" ht="15">
      <c r="A62" s="89"/>
      <c r="B62" s="34"/>
      <c r="C62" s="89"/>
      <c r="D62" s="89"/>
      <c r="E62" s="89"/>
      <c r="F62" s="89"/>
      <c r="G62" s="89"/>
      <c r="H62" s="89"/>
      <c r="I62" s="89"/>
      <c r="J62" s="89"/>
    </row>
    <row r="63" spans="1:10" ht="15">
      <c r="A63" s="89"/>
      <c r="B63" s="34"/>
      <c r="C63" s="89"/>
      <c r="D63" s="89"/>
      <c r="E63" s="89"/>
      <c r="F63" s="89"/>
      <c r="G63" s="89"/>
      <c r="H63" s="89"/>
      <c r="I63" s="89"/>
      <c r="J63" s="89"/>
    </row>
    <row r="64" spans="1:10" ht="15">
      <c r="A64" s="89"/>
      <c r="B64" s="34"/>
      <c r="C64" s="89"/>
      <c r="D64" s="89"/>
      <c r="E64" s="89"/>
      <c r="F64" s="89"/>
      <c r="G64" s="89"/>
      <c r="H64" s="89"/>
      <c r="I64" s="89"/>
      <c r="J64" s="89"/>
    </row>
    <row r="65" spans="1:10" ht="15">
      <c r="A65" s="89"/>
      <c r="B65" s="34"/>
      <c r="C65" s="89"/>
      <c r="D65" s="89"/>
      <c r="E65" s="89"/>
      <c r="F65" s="89"/>
      <c r="G65" s="89"/>
      <c r="H65" s="89"/>
      <c r="I65" s="89"/>
      <c r="J65" s="89"/>
    </row>
    <row r="66" spans="1:10" ht="15">
      <c r="A66" s="89"/>
      <c r="B66" s="34"/>
      <c r="C66" s="89"/>
      <c r="D66" s="89"/>
      <c r="E66" s="89"/>
      <c r="F66" s="89"/>
      <c r="G66" s="89"/>
      <c r="H66" s="89"/>
      <c r="I66" s="89"/>
      <c r="J66" s="89"/>
    </row>
    <row r="67" spans="1:10" ht="15">
      <c r="A67" s="89"/>
      <c r="B67" s="34"/>
      <c r="C67" s="89"/>
      <c r="D67" s="89"/>
      <c r="E67" s="89"/>
      <c r="F67" s="89"/>
      <c r="G67" s="89"/>
      <c r="H67" s="89"/>
      <c r="I67" s="89"/>
      <c r="J67" s="89"/>
    </row>
    <row r="68" spans="1:10" ht="15">
      <c r="A68" s="89"/>
      <c r="B68" s="34"/>
      <c r="C68" s="89"/>
      <c r="D68" s="89"/>
      <c r="E68" s="89"/>
      <c r="F68" s="89"/>
      <c r="G68" s="89"/>
      <c r="H68" s="89"/>
      <c r="I68" s="89"/>
      <c r="J68" s="89"/>
    </row>
    <row r="69" spans="1:10" ht="15">
      <c r="A69" s="89"/>
      <c r="B69" s="34"/>
      <c r="C69" s="89"/>
      <c r="D69" s="89"/>
      <c r="E69" s="89"/>
      <c r="F69" s="89"/>
      <c r="G69" s="89"/>
      <c r="H69" s="89"/>
      <c r="I69" s="89"/>
      <c r="J69" s="89"/>
    </row>
    <row r="70" spans="1:10" ht="15">
      <c r="A70" s="89"/>
      <c r="B70" s="34"/>
      <c r="C70" s="89"/>
      <c r="D70" s="89"/>
      <c r="E70" s="89"/>
      <c r="F70" s="89"/>
      <c r="G70" s="89"/>
      <c r="H70" s="89"/>
      <c r="I70" s="89"/>
      <c r="J70" s="89"/>
    </row>
    <row r="71" spans="1:10" ht="15">
      <c r="A71" s="89"/>
      <c r="B71" s="34"/>
      <c r="C71" s="89"/>
      <c r="D71" s="89"/>
      <c r="E71" s="89"/>
      <c r="F71" s="89"/>
      <c r="G71" s="89"/>
      <c r="H71" s="89"/>
      <c r="I71" s="89"/>
      <c r="J71" s="89"/>
    </row>
    <row r="72" spans="1:10" ht="15">
      <c r="A72" s="89"/>
      <c r="B72" s="34"/>
      <c r="C72" s="89"/>
      <c r="D72" s="89"/>
      <c r="E72" s="89"/>
      <c r="F72" s="89"/>
      <c r="G72" s="89"/>
      <c r="H72" s="89"/>
      <c r="I72" s="89"/>
      <c r="J72" s="89"/>
    </row>
    <row r="73" spans="1:10" ht="15">
      <c r="A73" s="89"/>
      <c r="C73" s="89"/>
      <c r="D73" s="89"/>
      <c r="E73" s="89"/>
      <c r="F73" s="89"/>
      <c r="G73" s="89"/>
      <c r="H73" s="89"/>
      <c r="I73" s="89"/>
      <c r="J73" s="89"/>
    </row>
    <row r="74" spans="1:10" ht="15">
      <c r="A74" s="89"/>
      <c r="C74" s="89"/>
      <c r="D74" s="89"/>
      <c r="E74" s="89"/>
      <c r="F74" s="89"/>
      <c r="G74" s="89"/>
      <c r="H74" s="89"/>
      <c r="I74" s="89"/>
      <c r="J74" s="89"/>
    </row>
    <row r="75" spans="1:10" ht="15">
      <c r="A75" s="89"/>
      <c r="C75" s="89"/>
      <c r="D75" s="89"/>
      <c r="E75" s="89"/>
      <c r="F75" s="89"/>
      <c r="G75" s="89"/>
      <c r="H75" s="89"/>
      <c r="I75" s="89"/>
      <c r="J75" s="89"/>
    </row>
    <row r="76" spans="1:10" ht="15">
      <c r="A76" s="89"/>
      <c r="C76" s="89"/>
      <c r="D76" s="89"/>
      <c r="E76" s="89"/>
      <c r="F76" s="89"/>
      <c r="G76" s="89"/>
      <c r="H76" s="89"/>
      <c r="I76" s="89"/>
      <c r="J76" s="89"/>
    </row>
    <row r="77" spans="1:10" ht="15">
      <c r="A77" s="89"/>
      <c r="C77" s="89"/>
      <c r="D77" s="89"/>
      <c r="E77" s="89"/>
      <c r="F77" s="89"/>
      <c r="G77" s="89"/>
      <c r="H77" s="89"/>
      <c r="I77" s="89"/>
      <c r="J77" s="89"/>
    </row>
    <row r="78" spans="1:10" ht="15">
      <c r="A78" s="89"/>
      <c r="C78" s="89"/>
      <c r="D78" s="89"/>
      <c r="E78" s="89"/>
      <c r="F78" s="89"/>
      <c r="G78" s="89"/>
      <c r="H78" s="89"/>
      <c r="I78" s="89"/>
      <c r="J78" s="89"/>
    </row>
    <row r="79" spans="1:10" ht="15">
      <c r="A79" s="89"/>
      <c r="C79" s="89"/>
      <c r="D79" s="89"/>
      <c r="E79" s="89"/>
      <c r="F79" s="89"/>
      <c r="G79" s="89"/>
      <c r="H79" s="89"/>
      <c r="I79" s="89"/>
      <c r="J79" s="89"/>
    </row>
    <row r="80" spans="1:10" ht="15">
      <c r="A80" s="89"/>
      <c r="C80" s="89"/>
      <c r="D80" s="89"/>
      <c r="E80" s="89"/>
      <c r="F80" s="89"/>
      <c r="G80" s="89"/>
      <c r="H80" s="89"/>
      <c r="I80" s="89"/>
      <c r="J80" s="89"/>
    </row>
    <row r="81" spans="1:10" ht="15">
      <c r="A81" s="89"/>
      <c r="C81" s="89"/>
      <c r="D81" s="89"/>
      <c r="E81" s="89"/>
      <c r="F81" s="89"/>
      <c r="G81" s="89"/>
      <c r="H81" s="89"/>
      <c r="I81" s="89"/>
      <c r="J81" s="89"/>
    </row>
    <row r="82" spans="1:10" ht="15">
      <c r="A82" s="89"/>
      <c r="C82" s="89"/>
      <c r="D82" s="89"/>
      <c r="E82" s="89"/>
      <c r="F82" s="89"/>
      <c r="G82" s="89"/>
      <c r="H82" s="89"/>
      <c r="I82" s="89"/>
      <c r="J82" s="89"/>
    </row>
    <row r="83" spans="1:10" ht="15">
      <c r="A83" s="89"/>
      <c r="C83" s="89"/>
      <c r="D83" s="89"/>
      <c r="E83" s="89"/>
      <c r="F83" s="89"/>
      <c r="G83" s="89"/>
      <c r="H83" s="89"/>
      <c r="I83" s="89"/>
      <c r="J83" s="89"/>
    </row>
    <row r="84" spans="1:10" ht="15">
      <c r="A84" s="89"/>
      <c r="C84" s="89"/>
      <c r="D84" s="89"/>
      <c r="E84" s="89"/>
      <c r="F84" s="89"/>
      <c r="G84" s="89"/>
      <c r="H84" s="89"/>
      <c r="I84" s="89"/>
      <c r="J84" s="89"/>
    </row>
    <row r="85" spans="1:10" ht="15">
      <c r="A85" s="89"/>
      <c r="C85" s="89"/>
      <c r="D85" s="89"/>
      <c r="E85" s="89"/>
      <c r="F85" s="89"/>
      <c r="G85" s="89"/>
      <c r="H85" s="89"/>
      <c r="I85" s="89"/>
      <c r="J85" s="89"/>
    </row>
    <row r="86" spans="1:10" ht="15">
      <c r="A86" s="89"/>
      <c r="C86" s="89"/>
      <c r="D86" s="89"/>
      <c r="E86" s="89"/>
      <c r="F86" s="89"/>
      <c r="G86" s="89"/>
      <c r="H86" s="89"/>
      <c r="I86" s="89"/>
      <c r="J86" s="89"/>
    </row>
    <row r="87" spans="1:10" ht="15">
      <c r="A87" s="89"/>
      <c r="C87" s="89"/>
      <c r="D87" s="89"/>
      <c r="E87" s="89"/>
      <c r="F87" s="89"/>
      <c r="G87" s="89"/>
      <c r="H87" s="89"/>
      <c r="I87" s="89"/>
      <c r="J87" s="89"/>
    </row>
    <row r="88" spans="1:10" ht="15">
      <c r="A88" s="89"/>
      <c r="C88" s="89"/>
      <c r="D88" s="89"/>
      <c r="E88" s="89"/>
      <c r="F88" s="89"/>
      <c r="G88" s="89"/>
      <c r="H88" s="89"/>
      <c r="I88" s="89"/>
      <c r="J88" s="89"/>
    </row>
    <row r="89" spans="1:10" ht="15">
      <c r="A89" s="89"/>
      <c r="C89" s="89"/>
      <c r="D89" s="89"/>
      <c r="E89" s="89"/>
      <c r="F89" s="89"/>
      <c r="G89" s="89"/>
      <c r="H89" s="89"/>
      <c r="I89" s="89"/>
      <c r="J89" s="89"/>
    </row>
    <row r="90" spans="1:10" ht="15">
      <c r="A90" s="89"/>
      <c r="C90" s="89"/>
      <c r="D90" s="89"/>
      <c r="E90" s="89"/>
      <c r="F90" s="89"/>
      <c r="G90" s="89"/>
      <c r="H90" s="89"/>
      <c r="I90" s="89"/>
      <c r="J90" s="89"/>
    </row>
    <row r="91" spans="1:10" ht="15">
      <c r="A91" s="89"/>
      <c r="C91" s="89"/>
      <c r="D91" s="89"/>
      <c r="E91" s="89"/>
      <c r="F91" s="89"/>
      <c r="G91" s="89"/>
      <c r="H91" s="89"/>
      <c r="I91" s="89"/>
      <c r="J91" s="89"/>
    </row>
    <row r="92" spans="1:10" ht="15">
      <c r="A92" s="89"/>
      <c r="C92" s="89"/>
      <c r="D92" s="89"/>
      <c r="E92" s="89"/>
      <c r="F92" s="89"/>
      <c r="G92" s="89"/>
      <c r="H92" s="89"/>
      <c r="I92" s="89"/>
      <c r="J92" s="89"/>
    </row>
    <row r="93" spans="1:10" ht="15">
      <c r="A93" s="89"/>
      <c r="C93" s="89"/>
      <c r="D93" s="89"/>
      <c r="E93" s="89"/>
      <c r="F93" s="89"/>
      <c r="G93" s="89"/>
      <c r="H93" s="89"/>
      <c r="I93" s="89"/>
      <c r="J93" s="89"/>
    </row>
    <row r="94" spans="1:10" ht="15">
      <c r="A94" s="89"/>
      <c r="C94" s="89"/>
      <c r="D94" s="89"/>
      <c r="E94" s="89"/>
      <c r="F94" s="89"/>
      <c r="G94" s="89"/>
      <c r="H94" s="89"/>
      <c r="I94" s="89"/>
      <c r="J94" s="89"/>
    </row>
    <row r="95" spans="1:10" ht="15">
      <c r="A95" s="89"/>
      <c r="C95" s="89"/>
      <c r="D95" s="89"/>
      <c r="E95" s="89"/>
      <c r="F95" s="89"/>
      <c r="G95" s="89"/>
      <c r="H95" s="89"/>
      <c r="I95" s="89"/>
      <c r="J95" s="89"/>
    </row>
    <row r="96" spans="1:10" ht="15">
      <c r="A96" s="89"/>
      <c r="C96" s="89"/>
      <c r="D96" s="89"/>
      <c r="E96" s="89"/>
      <c r="F96" s="89"/>
      <c r="G96" s="89"/>
      <c r="H96" s="89"/>
      <c r="I96" s="89"/>
      <c r="J96" s="89"/>
    </row>
    <row r="97" spans="1:10" ht="15">
      <c r="A97" s="89"/>
      <c r="C97" s="89"/>
      <c r="D97" s="89"/>
      <c r="E97" s="89"/>
      <c r="F97" s="89"/>
      <c r="G97" s="89"/>
      <c r="H97" s="89"/>
      <c r="I97" s="89"/>
      <c r="J97" s="89"/>
    </row>
    <row r="98" spans="1:10" ht="15">
      <c r="A98" s="89"/>
      <c r="C98" s="89"/>
      <c r="D98" s="89"/>
      <c r="E98" s="89"/>
      <c r="F98" s="89"/>
      <c r="G98" s="89"/>
      <c r="H98" s="89"/>
      <c r="I98" s="89"/>
      <c r="J98" s="89"/>
    </row>
    <row r="99" spans="1:10" ht="15">
      <c r="A99" s="89"/>
      <c r="C99" s="89"/>
      <c r="D99" s="89"/>
      <c r="E99" s="89"/>
      <c r="F99" s="89"/>
      <c r="G99" s="89"/>
      <c r="H99" s="89"/>
      <c r="I99" s="89"/>
      <c r="J99" s="89"/>
    </row>
    <row r="100" spans="1:10" ht="15">
      <c r="A100" s="89"/>
      <c r="C100" s="89"/>
      <c r="D100" s="89"/>
      <c r="E100" s="89"/>
      <c r="F100" s="89"/>
      <c r="G100" s="89"/>
      <c r="H100" s="89"/>
      <c r="I100" s="89"/>
      <c r="J100" s="89"/>
    </row>
    <row r="101" spans="1:10" ht="15">
      <c r="A101" s="89"/>
      <c r="C101" s="89"/>
      <c r="D101" s="89"/>
      <c r="E101" s="89"/>
      <c r="F101" s="89"/>
      <c r="G101" s="89"/>
      <c r="H101" s="89"/>
      <c r="I101" s="89"/>
      <c r="J101" s="89"/>
    </row>
    <row r="102" spans="1:10" ht="15">
      <c r="A102" s="89"/>
      <c r="C102" s="89"/>
      <c r="D102" s="89"/>
      <c r="E102" s="89"/>
      <c r="F102" s="89"/>
      <c r="G102" s="89"/>
      <c r="H102" s="89"/>
      <c r="I102" s="89"/>
      <c r="J102" s="89"/>
    </row>
    <row r="103" spans="1:10" ht="15">
      <c r="A103" s="89"/>
      <c r="C103" s="89"/>
      <c r="D103" s="89"/>
      <c r="E103" s="89"/>
      <c r="F103" s="89"/>
      <c r="G103" s="89"/>
      <c r="H103" s="89"/>
      <c r="I103" s="89"/>
      <c r="J103" s="89"/>
    </row>
    <row r="104" spans="1:10" ht="15">
      <c r="A104" s="89"/>
      <c r="C104" s="89"/>
      <c r="D104" s="89"/>
      <c r="E104" s="89"/>
      <c r="F104" s="89"/>
      <c r="G104" s="89"/>
      <c r="H104" s="89"/>
      <c r="I104" s="89"/>
      <c r="J104" s="89"/>
    </row>
    <row r="105" spans="1:10" ht="15">
      <c r="A105" s="89"/>
      <c r="C105" s="89"/>
      <c r="D105" s="89"/>
      <c r="E105" s="89"/>
      <c r="F105" s="89"/>
      <c r="G105" s="89"/>
      <c r="H105" s="89"/>
      <c r="I105" s="89"/>
      <c r="J105" s="89"/>
    </row>
    <row r="106" spans="1:10" ht="15">
      <c r="A106" s="89"/>
      <c r="C106" s="89"/>
      <c r="D106" s="89"/>
      <c r="E106" s="89"/>
      <c r="F106" s="89"/>
      <c r="G106" s="89"/>
      <c r="H106" s="89"/>
      <c r="I106" s="89"/>
      <c r="J106" s="89"/>
    </row>
    <row r="107" spans="1:10" ht="15">
      <c r="A107" s="89"/>
      <c r="C107" s="89"/>
      <c r="D107" s="89"/>
      <c r="E107" s="89"/>
      <c r="F107" s="89"/>
      <c r="G107" s="89"/>
      <c r="H107" s="89"/>
      <c r="I107" s="89"/>
      <c r="J107" s="89"/>
    </row>
    <row r="108" spans="1:10" ht="15">
      <c r="A108" s="89"/>
      <c r="C108" s="89"/>
      <c r="D108" s="89"/>
      <c r="E108" s="89"/>
      <c r="F108" s="89"/>
      <c r="G108" s="89"/>
      <c r="H108" s="89"/>
      <c r="I108" s="89"/>
      <c r="J108" s="89"/>
    </row>
    <row r="109" spans="1:10" ht="15">
      <c r="A109" s="89"/>
      <c r="C109" s="89"/>
      <c r="D109" s="89"/>
      <c r="E109" s="89"/>
      <c r="F109" s="89"/>
      <c r="G109" s="89"/>
      <c r="H109" s="89"/>
      <c r="I109" s="89"/>
      <c r="J109" s="89"/>
    </row>
    <row r="110" spans="1:10" ht="15">
      <c r="A110" s="89"/>
      <c r="C110" s="89"/>
      <c r="D110" s="89"/>
      <c r="E110" s="89"/>
      <c r="F110" s="89"/>
      <c r="G110" s="89"/>
      <c r="H110" s="89"/>
      <c r="I110" s="89"/>
      <c r="J110" s="89"/>
    </row>
    <row r="111" spans="1:10" ht="15">
      <c r="A111" s="89"/>
      <c r="C111" s="89"/>
      <c r="D111" s="89"/>
      <c r="E111" s="89"/>
      <c r="F111" s="89"/>
      <c r="G111" s="89"/>
      <c r="H111" s="89"/>
      <c r="I111" s="89"/>
      <c r="J111" s="89"/>
    </row>
    <row r="112" spans="1:10" ht="15">
      <c r="A112" s="89"/>
      <c r="C112" s="89"/>
      <c r="D112" s="89"/>
      <c r="E112" s="89"/>
      <c r="F112" s="89"/>
      <c r="G112" s="89"/>
      <c r="H112" s="89"/>
      <c r="I112" s="89"/>
      <c r="J112" s="89"/>
    </row>
    <row r="113" spans="1:10" ht="15">
      <c r="A113" s="89"/>
      <c r="C113" s="89"/>
      <c r="D113" s="89"/>
      <c r="E113" s="89"/>
      <c r="F113" s="89"/>
      <c r="G113" s="89"/>
      <c r="H113" s="89"/>
      <c r="I113" s="89"/>
      <c r="J113" s="89"/>
    </row>
    <row r="114" spans="1:10" ht="15">
      <c r="A114" s="89"/>
      <c r="C114" s="89"/>
      <c r="D114" s="89"/>
      <c r="E114" s="89"/>
      <c r="F114" s="89"/>
      <c r="G114" s="89"/>
      <c r="H114" s="89"/>
      <c r="I114" s="89"/>
      <c r="J114" s="89"/>
    </row>
    <row r="115" spans="1:10" ht="15">
      <c r="A115" s="89"/>
      <c r="C115" s="89"/>
      <c r="D115" s="89"/>
      <c r="E115" s="89"/>
      <c r="F115" s="89"/>
      <c r="G115" s="89"/>
      <c r="H115" s="89"/>
      <c r="I115" s="89"/>
      <c r="J115" s="89"/>
    </row>
    <row r="116" spans="1:10" ht="15">
      <c r="A116" s="89"/>
      <c r="C116" s="89"/>
      <c r="D116" s="89"/>
      <c r="E116" s="89"/>
      <c r="F116" s="89"/>
      <c r="G116" s="89"/>
      <c r="H116" s="89"/>
      <c r="I116" s="89"/>
      <c r="J116" s="89"/>
    </row>
    <row r="117" spans="1:10" ht="15">
      <c r="A117" s="89"/>
      <c r="C117" s="89"/>
      <c r="D117" s="89"/>
      <c r="E117" s="89"/>
      <c r="F117" s="89"/>
      <c r="G117" s="89"/>
      <c r="H117" s="89"/>
      <c r="I117" s="89"/>
      <c r="J117" s="89"/>
    </row>
    <row r="118" spans="1:10" ht="15">
      <c r="A118" s="89"/>
      <c r="C118" s="89"/>
      <c r="D118" s="89"/>
      <c r="E118" s="89"/>
      <c r="F118" s="89"/>
      <c r="G118" s="89"/>
      <c r="H118" s="89"/>
      <c r="I118" s="89"/>
      <c r="J118" s="89"/>
    </row>
    <row r="119" spans="1:10" ht="15">
      <c r="A119" s="89"/>
      <c r="C119" s="89"/>
      <c r="D119" s="89"/>
      <c r="E119" s="89"/>
      <c r="F119" s="89"/>
      <c r="G119" s="89"/>
      <c r="H119" s="89"/>
      <c r="I119" s="89"/>
      <c r="J119" s="89"/>
    </row>
    <row r="120" spans="1:10" ht="15">
      <c r="A120" s="89"/>
      <c r="C120" s="89"/>
      <c r="D120" s="89"/>
      <c r="E120" s="89"/>
      <c r="F120" s="89"/>
      <c r="G120" s="89"/>
      <c r="H120" s="89"/>
      <c r="I120" s="89"/>
      <c r="J120" s="89"/>
    </row>
    <row r="121" spans="1:10" ht="15">
      <c r="A121" s="89"/>
      <c r="C121" s="89"/>
      <c r="D121" s="89"/>
      <c r="E121" s="89"/>
      <c r="F121" s="89"/>
      <c r="G121" s="89"/>
      <c r="H121" s="89"/>
      <c r="I121" s="89"/>
      <c r="J121" s="89"/>
    </row>
    <row r="122" spans="1:10" ht="15">
      <c r="A122" s="89"/>
      <c r="C122" s="89"/>
      <c r="D122" s="89"/>
      <c r="E122" s="89"/>
      <c r="F122" s="89"/>
      <c r="G122" s="89"/>
      <c r="H122" s="89"/>
      <c r="I122" s="89"/>
      <c r="J122" s="89"/>
    </row>
    <row r="123" spans="1:10" ht="15">
      <c r="A123" s="89"/>
      <c r="C123" s="89"/>
      <c r="D123" s="89"/>
      <c r="E123" s="89"/>
      <c r="F123" s="89"/>
      <c r="G123" s="89"/>
      <c r="H123" s="89"/>
      <c r="I123" s="89"/>
      <c r="J123" s="89"/>
    </row>
    <row r="124" spans="1:10" ht="15">
      <c r="A124" s="89"/>
      <c r="C124" s="89"/>
      <c r="D124" s="89"/>
      <c r="E124" s="89"/>
      <c r="F124" s="89"/>
      <c r="G124" s="89"/>
      <c r="H124" s="89"/>
      <c r="I124" s="89"/>
      <c r="J124" s="89"/>
    </row>
    <row r="125" spans="1:10" ht="15">
      <c r="A125" s="89"/>
      <c r="C125" s="89"/>
      <c r="D125" s="89"/>
      <c r="E125" s="89"/>
      <c r="F125" s="89"/>
      <c r="G125" s="89"/>
      <c r="H125" s="89"/>
      <c r="I125" s="89"/>
      <c r="J125" s="89"/>
    </row>
    <row r="126" spans="1:10" ht="15">
      <c r="A126" s="89"/>
      <c r="C126" s="89"/>
      <c r="D126" s="89"/>
      <c r="E126" s="89"/>
      <c r="F126" s="89"/>
      <c r="G126" s="89"/>
      <c r="H126" s="89"/>
      <c r="I126" s="89"/>
      <c r="J126" s="89"/>
    </row>
    <row r="127" spans="1:10" ht="15">
      <c r="A127" s="89"/>
      <c r="C127" s="89"/>
      <c r="D127" s="89"/>
      <c r="E127" s="89"/>
      <c r="F127" s="89"/>
      <c r="G127" s="89"/>
      <c r="H127" s="89"/>
      <c r="I127" s="89"/>
      <c r="J127" s="89"/>
    </row>
    <row r="128" spans="1:10" ht="15">
      <c r="A128" s="89"/>
      <c r="C128" s="89"/>
      <c r="D128" s="89"/>
      <c r="E128" s="89"/>
      <c r="F128" s="89"/>
      <c r="G128" s="89"/>
      <c r="H128" s="89"/>
      <c r="I128" s="89"/>
      <c r="J128" s="89"/>
    </row>
    <row r="129" spans="1:10" ht="15">
      <c r="A129" s="89"/>
      <c r="C129" s="89"/>
      <c r="D129" s="89"/>
      <c r="E129" s="89"/>
      <c r="F129" s="89"/>
      <c r="G129" s="89"/>
      <c r="H129" s="89"/>
      <c r="I129" s="89"/>
      <c r="J129" s="89"/>
    </row>
    <row r="130" spans="1:10" ht="15">
      <c r="A130" s="89"/>
      <c r="C130" s="89"/>
      <c r="D130" s="89"/>
      <c r="E130" s="89"/>
      <c r="F130" s="89"/>
      <c r="G130" s="89"/>
      <c r="H130" s="89"/>
      <c r="I130" s="89"/>
      <c r="J130" s="89"/>
    </row>
    <row r="131" spans="1:10" ht="15">
      <c r="A131" s="89"/>
      <c r="C131" s="89"/>
      <c r="D131" s="89"/>
      <c r="E131" s="89"/>
      <c r="F131" s="89"/>
      <c r="G131" s="89"/>
      <c r="H131" s="89"/>
      <c r="I131" s="89"/>
      <c r="J131" s="89"/>
    </row>
    <row r="132" spans="1:10" ht="15">
      <c r="A132" s="89"/>
      <c r="C132" s="89"/>
      <c r="D132" s="89"/>
      <c r="E132" s="89"/>
      <c r="F132" s="89"/>
      <c r="G132" s="89"/>
      <c r="H132" s="89"/>
      <c r="I132" s="89"/>
      <c r="J132" s="89"/>
    </row>
    <row r="133" spans="1:10" ht="15">
      <c r="A133" s="89"/>
      <c r="C133" s="89"/>
      <c r="D133" s="89"/>
      <c r="E133" s="89"/>
      <c r="F133" s="89"/>
      <c r="G133" s="89"/>
      <c r="H133" s="89"/>
      <c r="I133" s="89"/>
      <c r="J133" s="89"/>
    </row>
    <row r="134" spans="1:10" ht="15">
      <c r="A134" s="89"/>
      <c r="C134" s="89"/>
      <c r="D134" s="89"/>
      <c r="E134" s="89"/>
      <c r="F134" s="89"/>
      <c r="G134" s="89"/>
      <c r="H134" s="89"/>
      <c r="I134" s="89"/>
      <c r="J134" s="89"/>
    </row>
    <row r="135" spans="1:10" ht="15">
      <c r="A135" s="89"/>
      <c r="C135" s="89"/>
      <c r="D135" s="89"/>
      <c r="E135" s="89"/>
      <c r="F135" s="89"/>
      <c r="G135" s="89"/>
      <c r="H135" s="89"/>
      <c r="I135" s="89"/>
      <c r="J135" s="89"/>
    </row>
    <row r="136" spans="1:10" ht="15">
      <c r="A136" s="89"/>
      <c r="C136" s="89"/>
      <c r="D136" s="89"/>
      <c r="E136" s="89"/>
      <c r="F136" s="89"/>
      <c r="G136" s="89"/>
      <c r="H136" s="89"/>
      <c r="I136" s="89"/>
      <c r="J136" s="89"/>
    </row>
    <row r="137" spans="1:10" ht="15">
      <c r="A137" s="89"/>
      <c r="C137" s="89"/>
      <c r="D137" s="89"/>
      <c r="E137" s="89"/>
      <c r="F137" s="89"/>
      <c r="G137" s="89"/>
      <c r="H137" s="89"/>
      <c r="I137" s="89"/>
      <c r="J137" s="89"/>
    </row>
    <row r="138" spans="1:10" ht="15">
      <c r="A138" s="89"/>
      <c r="C138" s="89"/>
      <c r="D138" s="89"/>
      <c r="E138" s="89"/>
      <c r="F138" s="89"/>
      <c r="G138" s="89"/>
      <c r="H138" s="89"/>
      <c r="I138" s="89"/>
      <c r="J138" s="89"/>
    </row>
    <row r="139" spans="1:10" ht="15">
      <c r="A139" s="89"/>
      <c r="C139" s="89"/>
      <c r="D139" s="89"/>
      <c r="E139" s="89"/>
      <c r="F139" s="89"/>
      <c r="G139" s="89"/>
      <c r="H139" s="89"/>
      <c r="I139" s="89"/>
      <c r="J139" s="89"/>
    </row>
    <row r="140" spans="1:10" ht="15">
      <c r="A140" s="89"/>
      <c r="C140" s="89"/>
      <c r="D140" s="89"/>
      <c r="E140" s="89"/>
      <c r="F140" s="89"/>
      <c r="G140" s="89"/>
      <c r="H140" s="89"/>
      <c r="I140" s="89"/>
      <c r="J140" s="89"/>
    </row>
    <row r="141" spans="1:10" ht="15">
      <c r="A141" s="89"/>
      <c r="C141" s="89"/>
      <c r="D141" s="89"/>
      <c r="E141" s="89"/>
      <c r="F141" s="89"/>
      <c r="G141" s="89"/>
      <c r="H141" s="89"/>
      <c r="I141" s="89"/>
      <c r="J141" s="89"/>
    </row>
    <row r="142" spans="1:10" ht="15">
      <c r="A142" s="89"/>
      <c r="C142" s="89"/>
      <c r="D142" s="89"/>
      <c r="E142" s="89"/>
      <c r="F142" s="89"/>
      <c r="G142" s="89"/>
      <c r="H142" s="89"/>
      <c r="I142" s="89"/>
      <c r="J142" s="89"/>
    </row>
    <row r="143" spans="1:10" ht="15">
      <c r="A143" s="89"/>
      <c r="C143" s="89"/>
      <c r="D143" s="89"/>
      <c r="E143" s="89"/>
      <c r="F143" s="89"/>
      <c r="G143" s="89"/>
      <c r="H143" s="89"/>
      <c r="I143" s="89"/>
      <c r="J143" s="89"/>
    </row>
    <row r="144" spans="1:10" ht="15">
      <c r="A144" s="89"/>
      <c r="C144" s="89"/>
      <c r="D144" s="89"/>
      <c r="E144" s="89"/>
      <c r="F144" s="89"/>
      <c r="G144" s="89"/>
      <c r="H144" s="89"/>
      <c r="I144" s="89"/>
      <c r="J144" s="89"/>
    </row>
    <row r="145" spans="1:10" ht="15">
      <c r="A145" s="89"/>
      <c r="C145" s="89"/>
      <c r="D145" s="89"/>
      <c r="E145" s="89"/>
      <c r="F145" s="89"/>
      <c r="G145" s="89"/>
      <c r="H145" s="89"/>
      <c r="I145" s="89"/>
      <c r="J145" s="89"/>
    </row>
    <row r="146" spans="1:10" ht="15">
      <c r="A146" s="89"/>
      <c r="C146" s="89"/>
      <c r="D146" s="89"/>
      <c r="E146" s="89"/>
      <c r="F146" s="89"/>
      <c r="G146" s="89"/>
      <c r="H146" s="89"/>
      <c r="I146" s="89"/>
      <c r="J146" s="89"/>
    </row>
    <row r="147" spans="1:10" ht="15">
      <c r="A147" s="89"/>
      <c r="C147" s="89"/>
      <c r="D147" s="89"/>
      <c r="E147" s="89"/>
      <c r="F147" s="89"/>
      <c r="G147" s="89"/>
      <c r="H147" s="89"/>
      <c r="I147" s="89"/>
      <c r="J147" s="89"/>
    </row>
    <row r="148" spans="1:10" ht="15">
      <c r="A148" s="89"/>
      <c r="C148" s="89"/>
      <c r="D148" s="89"/>
      <c r="E148" s="89"/>
      <c r="F148" s="89"/>
      <c r="G148" s="89"/>
      <c r="H148" s="89"/>
      <c r="I148" s="89"/>
      <c r="J148" s="89"/>
    </row>
    <row r="149" spans="1:10" ht="15">
      <c r="A149" s="89"/>
      <c r="C149" s="89"/>
      <c r="D149" s="89"/>
      <c r="E149" s="89"/>
      <c r="F149" s="89"/>
      <c r="G149" s="89"/>
      <c r="H149" s="89"/>
      <c r="I149" s="89"/>
      <c r="J149" s="89"/>
    </row>
    <row r="150" spans="1:10" ht="15">
      <c r="A150" s="89"/>
      <c r="C150" s="89"/>
      <c r="D150" s="89"/>
      <c r="E150" s="89"/>
      <c r="F150" s="89"/>
      <c r="G150" s="89"/>
      <c r="H150" s="89"/>
      <c r="I150" s="89"/>
      <c r="J150" s="89"/>
    </row>
    <row r="151" spans="1:10" ht="15">
      <c r="A151" s="89"/>
      <c r="C151" s="89"/>
      <c r="D151" s="89"/>
      <c r="E151" s="89"/>
      <c r="F151" s="89"/>
      <c r="G151" s="89"/>
      <c r="H151" s="89"/>
      <c r="I151" s="89"/>
      <c r="J151" s="89"/>
    </row>
    <row r="152" spans="1:10" ht="15">
      <c r="A152" s="89"/>
      <c r="C152" s="89"/>
      <c r="D152" s="89"/>
      <c r="E152" s="89"/>
      <c r="F152" s="89"/>
      <c r="G152" s="89"/>
      <c r="H152" s="89"/>
      <c r="I152" s="89"/>
      <c r="J152" s="89"/>
    </row>
    <row r="153" spans="1:10" ht="15">
      <c r="A153" s="89"/>
      <c r="C153" s="89"/>
      <c r="D153" s="89"/>
      <c r="E153" s="89"/>
      <c r="F153" s="89"/>
      <c r="G153" s="89"/>
      <c r="H153" s="89"/>
      <c r="I153" s="89"/>
      <c r="J153" s="89"/>
    </row>
    <row r="154" spans="1:10" ht="15">
      <c r="A154" s="89"/>
      <c r="C154" s="89"/>
      <c r="D154" s="89"/>
      <c r="E154" s="89"/>
      <c r="F154" s="89"/>
      <c r="G154" s="89"/>
      <c r="H154" s="89"/>
      <c r="I154" s="89"/>
      <c r="J154" s="89"/>
    </row>
    <row r="155" spans="1:10" ht="15">
      <c r="A155" s="89"/>
      <c r="C155" s="89"/>
      <c r="D155" s="89"/>
      <c r="E155" s="89"/>
      <c r="F155" s="89"/>
      <c r="G155" s="89"/>
      <c r="H155" s="89"/>
      <c r="I155" s="89"/>
      <c r="J155" s="89"/>
    </row>
    <row r="156" spans="1:10" ht="15">
      <c r="A156" s="89"/>
      <c r="C156" s="89"/>
      <c r="D156" s="89"/>
      <c r="E156" s="89"/>
      <c r="F156" s="89"/>
      <c r="G156" s="89"/>
      <c r="H156" s="89"/>
      <c r="I156" s="89"/>
      <c r="J156" s="89"/>
    </row>
    <row r="157" spans="1:10" ht="15">
      <c r="A157" s="89"/>
      <c r="C157" s="89"/>
      <c r="D157" s="89"/>
      <c r="E157" s="89"/>
      <c r="F157" s="89"/>
      <c r="G157" s="89"/>
      <c r="H157" s="89"/>
      <c r="I157" s="89"/>
      <c r="J157" s="89"/>
    </row>
    <row r="158" spans="1:10" ht="15">
      <c r="A158" s="89"/>
      <c r="C158" s="89"/>
      <c r="D158" s="89"/>
      <c r="E158" s="89"/>
      <c r="F158" s="89"/>
      <c r="G158" s="89"/>
      <c r="H158" s="89"/>
      <c r="I158" s="89"/>
      <c r="J158" s="89"/>
    </row>
    <row r="159" spans="1:10" ht="15">
      <c r="A159" s="89"/>
      <c r="C159" s="89"/>
      <c r="D159" s="89"/>
      <c r="E159" s="89"/>
      <c r="F159" s="89"/>
      <c r="G159" s="89"/>
      <c r="H159" s="89"/>
      <c r="I159" s="89"/>
      <c r="J159" s="89"/>
    </row>
    <row r="160" spans="1:10" ht="15">
      <c r="A160" s="89"/>
      <c r="C160" s="89"/>
      <c r="D160" s="89"/>
      <c r="E160" s="89"/>
      <c r="F160" s="89"/>
      <c r="G160" s="89"/>
      <c r="H160" s="89"/>
      <c r="I160" s="89"/>
      <c r="J160" s="89"/>
    </row>
    <row r="161" spans="1:10" ht="15">
      <c r="A161" s="89"/>
      <c r="C161" s="89"/>
      <c r="D161" s="89"/>
      <c r="E161" s="89"/>
      <c r="F161" s="89"/>
      <c r="G161" s="89"/>
      <c r="H161" s="89"/>
      <c r="I161" s="89"/>
      <c r="J161" s="89"/>
    </row>
    <row r="162" spans="1:10" ht="15">
      <c r="A162" s="89"/>
      <c r="C162" s="89"/>
      <c r="D162" s="89"/>
      <c r="E162" s="89"/>
      <c r="F162" s="89"/>
      <c r="G162" s="89"/>
      <c r="H162" s="89"/>
      <c r="I162" s="89"/>
      <c r="J162" s="89"/>
    </row>
    <row r="163" spans="1:10" ht="15">
      <c r="A163" s="89"/>
      <c r="C163" s="89"/>
      <c r="D163" s="89"/>
      <c r="E163" s="89"/>
      <c r="F163" s="89"/>
      <c r="G163" s="89"/>
      <c r="H163" s="89"/>
      <c r="I163" s="89"/>
      <c r="J163" s="89"/>
    </row>
    <row r="164" spans="1:10" ht="15">
      <c r="A164" s="89"/>
      <c r="C164" s="89"/>
      <c r="D164" s="89"/>
      <c r="E164" s="89"/>
      <c r="F164" s="89"/>
      <c r="G164" s="89"/>
      <c r="H164" s="89"/>
      <c r="I164" s="89"/>
      <c r="J164" s="89"/>
    </row>
    <row r="165" spans="1:10" ht="15">
      <c r="A165" s="89"/>
      <c r="C165" s="89"/>
      <c r="D165" s="89"/>
      <c r="E165" s="89"/>
      <c r="F165" s="89"/>
      <c r="G165" s="89"/>
      <c r="H165" s="89"/>
      <c r="I165" s="89"/>
      <c r="J165" s="89"/>
    </row>
    <row r="166" spans="1:10" ht="15">
      <c r="A166" s="89"/>
      <c r="C166" s="89"/>
      <c r="D166" s="89"/>
      <c r="E166" s="89"/>
      <c r="F166" s="89"/>
      <c r="G166" s="89"/>
      <c r="H166" s="89"/>
      <c r="I166" s="89"/>
      <c r="J166" s="89"/>
    </row>
    <row r="167" spans="1:10" ht="15">
      <c r="A167" s="89"/>
      <c r="C167" s="89"/>
      <c r="D167" s="89"/>
      <c r="E167" s="89"/>
      <c r="F167" s="89"/>
      <c r="G167" s="89"/>
      <c r="H167" s="89"/>
      <c r="I167" s="89"/>
      <c r="J167" s="89"/>
    </row>
    <row r="168" spans="1:10" ht="15">
      <c r="A168" s="89"/>
      <c r="C168" s="89"/>
      <c r="D168" s="89"/>
      <c r="E168" s="89"/>
      <c r="F168" s="89"/>
      <c r="G168" s="89"/>
      <c r="H168" s="89"/>
      <c r="I168" s="89"/>
      <c r="J168" s="89"/>
    </row>
    <row r="169" spans="1:10" ht="15">
      <c r="A169" s="89"/>
      <c r="C169" s="89"/>
      <c r="D169" s="89"/>
      <c r="E169" s="89"/>
      <c r="F169" s="89"/>
      <c r="G169" s="89"/>
      <c r="H169" s="89"/>
      <c r="I169" s="89"/>
      <c r="J169" s="89"/>
    </row>
    <row r="170" spans="1:10" ht="15">
      <c r="A170" s="89"/>
      <c r="C170" s="89"/>
      <c r="D170" s="89"/>
      <c r="E170" s="89"/>
      <c r="F170" s="89"/>
      <c r="G170" s="89"/>
      <c r="H170" s="89"/>
      <c r="I170" s="89"/>
      <c r="J170" s="89"/>
    </row>
    <row r="171" spans="1:10" ht="15">
      <c r="A171" s="89"/>
      <c r="C171" s="89"/>
      <c r="D171" s="89"/>
      <c r="E171" s="89"/>
      <c r="F171" s="89"/>
      <c r="G171" s="89"/>
      <c r="H171" s="89"/>
      <c r="I171" s="89"/>
      <c r="J171" s="89"/>
    </row>
    <row r="172" spans="1:10" ht="15">
      <c r="A172" s="89"/>
      <c r="C172" s="89"/>
      <c r="D172" s="89"/>
      <c r="E172" s="89"/>
      <c r="F172" s="89"/>
      <c r="G172" s="89"/>
      <c r="H172" s="89"/>
      <c r="I172" s="89"/>
      <c r="J172" s="89"/>
    </row>
    <row r="173" spans="1:10" ht="15">
      <c r="A173" s="89"/>
      <c r="C173" s="89"/>
      <c r="D173" s="89"/>
      <c r="E173" s="89"/>
      <c r="F173" s="89"/>
      <c r="G173" s="89"/>
      <c r="H173" s="89"/>
      <c r="I173" s="89"/>
      <c r="J173" s="89"/>
    </row>
    <row r="174" spans="1:10" ht="15">
      <c r="A174" s="89"/>
      <c r="C174" s="89"/>
      <c r="D174" s="89"/>
      <c r="E174" s="89"/>
      <c r="F174" s="89"/>
      <c r="G174" s="89"/>
      <c r="H174" s="89"/>
      <c r="I174" s="89"/>
      <c r="J174" s="89"/>
    </row>
    <row r="175" spans="1:10" ht="15">
      <c r="A175" s="89"/>
      <c r="C175" s="89"/>
      <c r="D175" s="89"/>
      <c r="E175" s="89"/>
      <c r="F175" s="89"/>
      <c r="G175" s="89"/>
      <c r="H175" s="89"/>
      <c r="I175" s="89"/>
      <c r="J175" s="89"/>
    </row>
    <row r="176" spans="1:10" ht="15">
      <c r="A176" s="89"/>
      <c r="C176" s="89"/>
      <c r="D176" s="89"/>
      <c r="E176" s="89"/>
      <c r="F176" s="89"/>
      <c r="G176" s="89"/>
      <c r="H176" s="89"/>
      <c r="I176" s="89"/>
      <c r="J176" s="89"/>
    </row>
    <row r="177" spans="1:10" ht="15">
      <c r="A177" s="89"/>
      <c r="C177" s="89"/>
      <c r="D177" s="89"/>
      <c r="E177" s="89"/>
      <c r="F177" s="89"/>
      <c r="G177" s="89"/>
      <c r="H177" s="89"/>
      <c r="I177" s="89"/>
      <c r="J177" s="89"/>
    </row>
    <row r="178" spans="1:10" ht="15">
      <c r="A178" s="89"/>
      <c r="C178" s="89"/>
      <c r="D178" s="89"/>
      <c r="E178" s="89"/>
      <c r="F178" s="89"/>
      <c r="G178" s="89"/>
      <c r="H178" s="89"/>
      <c r="I178" s="89"/>
      <c r="J178" s="89"/>
    </row>
    <row r="179" spans="1:10" ht="15">
      <c r="A179" s="89"/>
      <c r="C179" s="89"/>
      <c r="D179" s="89"/>
      <c r="E179" s="89"/>
      <c r="F179" s="89"/>
      <c r="G179" s="89"/>
      <c r="H179" s="89"/>
      <c r="I179" s="89"/>
      <c r="J179" s="89"/>
    </row>
    <row r="180" spans="1:10" ht="15">
      <c r="A180" s="89"/>
      <c r="C180" s="89"/>
      <c r="D180" s="89"/>
      <c r="E180" s="89"/>
      <c r="F180" s="89"/>
      <c r="G180" s="89"/>
      <c r="H180" s="89"/>
      <c r="I180" s="89"/>
      <c r="J180" s="89"/>
    </row>
    <row r="181" spans="1:10" ht="15">
      <c r="A181" s="89"/>
      <c r="C181" s="89"/>
      <c r="D181" s="89"/>
      <c r="E181" s="89"/>
      <c r="F181" s="89"/>
      <c r="G181" s="89"/>
      <c r="H181" s="89"/>
      <c r="I181" s="89"/>
      <c r="J181" s="89"/>
    </row>
    <row r="182" spans="1:10" ht="15">
      <c r="A182" s="89"/>
      <c r="C182" s="89"/>
      <c r="D182" s="89"/>
      <c r="E182" s="89"/>
      <c r="F182" s="89"/>
      <c r="G182" s="89"/>
      <c r="H182" s="89"/>
      <c r="I182" s="89"/>
      <c r="J182" s="89"/>
    </row>
    <row r="183" spans="1:10" ht="15">
      <c r="A183" s="89"/>
      <c r="C183" s="89"/>
      <c r="D183" s="89"/>
      <c r="E183" s="89"/>
      <c r="F183" s="89"/>
      <c r="G183" s="89"/>
      <c r="H183" s="89"/>
      <c r="I183" s="89"/>
      <c r="J183" s="89"/>
    </row>
    <row r="184" spans="1:10" ht="15">
      <c r="A184" s="89"/>
      <c r="C184" s="89"/>
      <c r="D184" s="89"/>
      <c r="E184" s="89"/>
      <c r="F184" s="89"/>
      <c r="G184" s="89"/>
      <c r="H184" s="89"/>
      <c r="I184" s="89"/>
      <c r="J184" s="89"/>
    </row>
    <row r="185" spans="1:10" ht="15">
      <c r="A185" s="89"/>
      <c r="C185" s="89"/>
      <c r="D185" s="89"/>
      <c r="E185" s="89"/>
      <c r="F185" s="89"/>
      <c r="G185" s="89"/>
      <c r="H185" s="89"/>
      <c r="I185" s="89"/>
      <c r="J185" s="89"/>
    </row>
    <row r="186" spans="1:10" ht="15">
      <c r="A186" s="89"/>
      <c r="C186" s="89"/>
      <c r="D186" s="89"/>
      <c r="E186" s="89"/>
      <c r="F186" s="89"/>
      <c r="G186" s="89"/>
      <c r="H186" s="89"/>
      <c r="I186" s="89"/>
      <c r="J186" s="89"/>
    </row>
    <row r="187" spans="1:10" ht="15">
      <c r="A187" s="89"/>
      <c r="C187" s="89"/>
      <c r="D187" s="89"/>
      <c r="E187" s="89"/>
      <c r="F187" s="89"/>
      <c r="G187" s="89"/>
      <c r="H187" s="89"/>
      <c r="I187" s="89"/>
      <c r="J187" s="89"/>
    </row>
    <row r="188" spans="1:10" ht="15">
      <c r="A188" s="89"/>
      <c r="C188" s="89"/>
      <c r="D188" s="89"/>
      <c r="E188" s="89"/>
      <c r="F188" s="89"/>
      <c r="G188" s="89"/>
      <c r="H188" s="89"/>
      <c r="I188" s="89"/>
      <c r="J188" s="89"/>
    </row>
  </sheetData>
  <sheetProtection password="CF35" sheet="1" insertRows="0" selectLockedCells="1"/>
  <mergeCells count="12"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  <mergeCell ref="D9:F9"/>
    <mergeCell ref="E10:E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0EE8A60A-3FA7-4347-84D6-971098A1FE3A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2DBB05FD-2618-431C-95FF-4AE2E8891A7A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C4A7-C801-422B-8BFE-270B9B95C754}">
  <sheetPr codeName="Sheet13"/>
  <dimension ref="A1:G34"/>
  <sheetViews>
    <sheetView tabSelected="1" zoomScaleNormal="100" workbookViewId="0">
      <selection activeCell="D25" sqref="D25"/>
    </sheetView>
  </sheetViews>
  <sheetFormatPr defaultColWidth="9.140625" defaultRowHeight="15.75"/>
  <cols>
    <col min="1" max="1" width="8.7109375" style="37" customWidth="1"/>
    <col min="2" max="2" width="100.7109375" style="37" customWidth="1"/>
    <col min="3" max="3" width="17.7109375" style="37" customWidth="1"/>
    <col min="4" max="4" width="24" style="37" customWidth="1"/>
    <col min="5" max="8" width="12.7109375" style="37" customWidth="1"/>
    <col min="9" max="16384" width="9.140625" style="37"/>
  </cols>
  <sheetData>
    <row r="1" spans="1:7" ht="18" customHeight="1">
      <c r="D1" s="113" t="s">
        <v>1446</v>
      </c>
    </row>
    <row r="2" spans="1:7" ht="18" customHeight="1">
      <c r="A2" s="586" t="s">
        <v>1476</v>
      </c>
      <c r="B2" s="586"/>
      <c r="C2" s="586"/>
      <c r="D2" s="488"/>
      <c r="E2" s="77"/>
      <c r="F2" s="77"/>
    </row>
    <row r="3" spans="1:7" ht="18" customHeight="1">
      <c r="A3" s="573" t="str">
        <f>CONCATENATE("на ",UPPER(dfName))</f>
        <v>на БТФ АКТИВА БАЛАНСИРАН ETF</v>
      </c>
      <c r="B3" s="573"/>
      <c r="C3" s="573"/>
      <c r="D3" s="58"/>
      <c r="E3" s="77"/>
      <c r="F3" s="77"/>
      <c r="G3" s="494"/>
    </row>
    <row r="4" spans="1:7" ht="18" customHeight="1">
      <c r="A4" s="572" t="str">
        <f>"за периода "&amp;TEXT(StartDate,"dd.mm.yyyy")&amp;" - "&amp;TEXT(EndDate,"dd.mm.yyyy")</f>
        <v>за периода 01.01.2026 - 30.06.2026</v>
      </c>
      <c r="B4" s="572"/>
      <c r="C4" s="572"/>
      <c r="D4" s="492"/>
      <c r="E4" s="77"/>
      <c r="F4" s="495"/>
    </row>
    <row r="5" spans="1:7" ht="13.5" customHeight="1">
      <c r="B5" s="78"/>
      <c r="C5" s="66" t="s">
        <v>908</v>
      </c>
      <c r="D5" s="184" t="str">
        <f>ReportedCompletionDate</f>
        <v>27.07.2026</v>
      </c>
    </row>
    <row r="6" spans="1:7" ht="13.5" customHeight="1">
      <c r="B6" s="196"/>
      <c r="C6" s="431" t="s">
        <v>247</v>
      </c>
      <c r="D6" s="432" t="str">
        <f>authorName</f>
        <v>Милена Аврамова</v>
      </c>
      <c r="E6" s="143"/>
    </row>
    <row r="7" spans="1:7" ht="13.5" customHeight="1">
      <c r="B7" s="196"/>
      <c r="C7" s="431" t="s">
        <v>249</v>
      </c>
      <c r="D7" s="433" t="str">
        <f>udManager</f>
        <v>Олга Йорданова и Ива Миткова, Прокурист</v>
      </c>
      <c r="E7" s="496"/>
    </row>
    <row r="9" spans="1:7" ht="40.9" customHeight="1">
      <c r="A9" s="497" t="s">
        <v>256</v>
      </c>
      <c r="B9" s="497" t="s">
        <v>41</v>
      </c>
      <c r="C9" s="497" t="s">
        <v>222</v>
      </c>
      <c r="D9" s="497" t="s">
        <v>1398</v>
      </c>
    </row>
    <row r="10" spans="1:7" s="132" customFormat="1">
      <c r="A10" s="525">
        <v>1</v>
      </c>
      <c r="B10" s="525">
        <v>2</v>
      </c>
      <c r="C10" s="525">
        <v>3</v>
      </c>
      <c r="D10" s="525">
        <v>4</v>
      </c>
    </row>
    <row r="11" spans="1:7" s="132" customFormat="1">
      <c r="A11" s="319">
        <v>1</v>
      </c>
      <c r="B11" s="489" t="s">
        <v>1418</v>
      </c>
      <c r="C11" s="434" t="s">
        <v>1387</v>
      </c>
      <c r="D11" s="515" t="s">
        <v>1077</v>
      </c>
    </row>
    <row r="12" spans="1:7" s="132" customFormat="1">
      <c r="A12" s="319">
        <v>2</v>
      </c>
      <c r="B12" s="489" t="s">
        <v>1366</v>
      </c>
      <c r="C12" s="434" t="s">
        <v>1388</v>
      </c>
      <c r="D12" s="524">
        <v>19046705</v>
      </c>
    </row>
    <row r="13" spans="1:7" s="132" customFormat="1">
      <c r="A13" s="319">
        <v>3</v>
      </c>
      <c r="B13" s="490" t="s">
        <v>1365</v>
      </c>
      <c r="C13" s="434" t="s">
        <v>1389</v>
      </c>
      <c r="D13" s="524">
        <v>19046705</v>
      </c>
    </row>
    <row r="14" spans="1:7" s="132" customFormat="1">
      <c r="A14" s="319">
        <v>4</v>
      </c>
      <c r="B14" s="491" t="s">
        <v>1378</v>
      </c>
      <c r="C14" s="434" t="s">
        <v>1390</v>
      </c>
      <c r="D14" s="524">
        <v>0</v>
      </c>
    </row>
    <row r="15" spans="1:7" s="132" customFormat="1">
      <c r="A15" s="319">
        <v>5</v>
      </c>
      <c r="B15" s="491" t="s">
        <v>1479</v>
      </c>
      <c r="C15" s="434" t="s">
        <v>1391</v>
      </c>
      <c r="D15" s="569">
        <v>0</v>
      </c>
    </row>
    <row r="16" spans="1:7" s="132" customFormat="1">
      <c r="A16" s="319">
        <v>6</v>
      </c>
      <c r="B16" s="491" t="s">
        <v>1379</v>
      </c>
      <c r="C16" s="434" t="s">
        <v>1392</v>
      </c>
      <c r="D16" s="524">
        <v>0</v>
      </c>
    </row>
    <row r="17" spans="1:4" s="132" customFormat="1">
      <c r="A17" s="319">
        <v>7</v>
      </c>
      <c r="B17" s="491" t="s">
        <v>1480</v>
      </c>
      <c r="C17" s="434" t="s">
        <v>1393</v>
      </c>
      <c r="D17" s="569">
        <v>0</v>
      </c>
    </row>
    <row r="18" spans="1:4" s="132" customFormat="1">
      <c r="A18" s="319">
        <v>8</v>
      </c>
      <c r="B18" s="491" t="s">
        <v>1382</v>
      </c>
      <c r="C18" s="434" t="s">
        <v>1394</v>
      </c>
      <c r="D18" s="524">
        <v>1.3272999999999999</v>
      </c>
    </row>
    <row r="19" spans="1:4" s="132" customFormat="1">
      <c r="A19" s="319">
        <v>9</v>
      </c>
      <c r="B19" s="491" t="s">
        <v>1383</v>
      </c>
      <c r="C19" s="434" t="s">
        <v>1395</v>
      </c>
      <c r="D19" s="524">
        <v>1.3989</v>
      </c>
    </row>
    <row r="20" spans="1:4" s="132" customFormat="1">
      <c r="A20" s="319">
        <v>10</v>
      </c>
      <c r="B20" s="491" t="s">
        <v>1481</v>
      </c>
      <c r="C20" s="434" t="s">
        <v>1396</v>
      </c>
      <c r="D20" s="569"/>
    </row>
    <row r="21" spans="1:4" s="132" customFormat="1">
      <c r="A21" s="319">
        <v>11</v>
      </c>
      <c r="B21" s="491" t="s">
        <v>1474</v>
      </c>
      <c r="C21" s="434" t="s">
        <v>1475</v>
      </c>
      <c r="D21" s="524"/>
    </row>
    <row r="22" spans="1:4">
      <c r="A22" s="319">
        <v>12</v>
      </c>
      <c r="B22" s="109" t="s">
        <v>1482</v>
      </c>
      <c r="C22" s="434" t="s">
        <v>1397</v>
      </c>
      <c r="D22" s="570">
        <v>194950.84</v>
      </c>
    </row>
    <row r="23" spans="1:4">
      <c r="A23" s="319">
        <v>13</v>
      </c>
      <c r="B23" s="109" t="s">
        <v>1483</v>
      </c>
      <c r="C23" s="434" t="s">
        <v>1399</v>
      </c>
      <c r="D23" s="570">
        <v>2167.27</v>
      </c>
    </row>
    <row r="24" spans="1:4">
      <c r="A24" s="319">
        <v>14</v>
      </c>
      <c r="B24" s="109" t="s">
        <v>1484</v>
      </c>
      <c r="C24" s="434" t="s">
        <v>1438</v>
      </c>
      <c r="D24" s="570">
        <v>10949.28</v>
      </c>
    </row>
    <row r="25" spans="1:4">
      <c r="A25" s="319">
        <v>15</v>
      </c>
      <c r="B25" s="109" t="s">
        <v>1434</v>
      </c>
      <c r="C25" s="434" t="s">
        <v>1439</v>
      </c>
      <c r="D25" s="523">
        <v>5.3944097039102079E-2</v>
      </c>
    </row>
    <row r="26" spans="1:4">
      <c r="A26" s="319">
        <v>16</v>
      </c>
      <c r="B26" s="109" t="s">
        <v>1435</v>
      </c>
      <c r="C26" s="434" t="s">
        <v>1440</v>
      </c>
      <c r="D26" s="523">
        <v>-6.7223350803083726E-2</v>
      </c>
    </row>
    <row r="27" spans="1:4">
      <c r="A27" s="319">
        <v>17</v>
      </c>
      <c r="B27" s="109" t="s">
        <v>1436</v>
      </c>
      <c r="C27" s="434" t="s">
        <v>1441</v>
      </c>
      <c r="D27" s="523">
        <v>0.10550023707918443</v>
      </c>
    </row>
    <row r="28" spans="1:4">
      <c r="A28" s="319">
        <v>18</v>
      </c>
      <c r="B28" s="109" t="s">
        <v>1437</v>
      </c>
      <c r="C28" s="434" t="s">
        <v>1470</v>
      </c>
      <c r="D28" s="523">
        <v>5.0315520948838517E-2</v>
      </c>
    </row>
    <row r="31" spans="1:4">
      <c r="B31" s="567" t="s">
        <v>1471</v>
      </c>
    </row>
    <row r="32" spans="1:4">
      <c r="B32" s="37" t="s">
        <v>1472</v>
      </c>
    </row>
    <row r="33" spans="2:2" ht="31.5">
      <c r="B33" s="105" t="s">
        <v>1485</v>
      </c>
    </row>
    <row r="34" spans="2:2">
      <c r="B34" s="105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 xr:uid="{5B8A7D6F-6157-4253-8B5D-CEBC4DECB469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FA290-F5EB-4E84-95F8-FF5D4D480BE1}">
  <sheetPr codeName="Sheet5">
    <pageSetUpPr fitToPage="1"/>
  </sheetPr>
  <dimension ref="A1:Q38"/>
  <sheetViews>
    <sheetView zoomScale="90" zoomScaleNormal="90" workbookViewId="0">
      <selection activeCell="C13" sqref="C13"/>
    </sheetView>
  </sheetViews>
  <sheetFormatPr defaultColWidth="9.140625" defaultRowHeight="15.75"/>
  <cols>
    <col min="1" max="1" width="37.42578125" style="4" customWidth="1"/>
    <col min="2" max="2" width="18.42578125" style="4" customWidth="1"/>
    <col min="3" max="3" width="12.140625" style="4" customWidth="1"/>
    <col min="4" max="6" width="10.7109375" style="4" customWidth="1"/>
    <col min="7" max="7" width="9.7109375" style="4" customWidth="1"/>
    <col min="8" max="8" width="9.28515625" style="4" customWidth="1"/>
    <col min="9" max="9" width="11.85546875" style="4" customWidth="1"/>
    <col min="10" max="10" width="9.5703125" style="4" customWidth="1"/>
    <col min="11" max="11" width="9.7109375" style="4" customWidth="1"/>
    <col min="12" max="12" width="10.5703125" style="4" customWidth="1"/>
    <col min="13" max="13" width="9.7109375" style="4" customWidth="1"/>
    <col min="14" max="15" width="9.28515625" style="4" customWidth="1"/>
    <col min="16" max="16" width="14.7109375" style="4" customWidth="1"/>
    <col min="17" max="17" width="12.7109375" style="4" customWidth="1"/>
    <col min="18" max="16384" width="9.140625" style="4"/>
  </cols>
  <sheetData>
    <row r="1" spans="1:17">
      <c r="O1" s="136"/>
      <c r="P1" s="136"/>
      <c r="Q1" s="137" t="s">
        <v>1447</v>
      </c>
    </row>
    <row r="2" spans="1:17" ht="15.75" customHeight="1">
      <c r="A2" s="71" t="s">
        <v>251</v>
      </c>
      <c r="B2" s="72"/>
      <c r="C2" s="73"/>
      <c r="D2" s="73"/>
      <c r="E2" s="73"/>
      <c r="F2" s="73"/>
      <c r="G2" s="73"/>
      <c r="H2" s="73"/>
      <c r="I2" s="73"/>
      <c r="J2" s="71"/>
      <c r="K2" s="74"/>
      <c r="L2" s="71"/>
      <c r="M2" s="71"/>
    </row>
    <row r="3" spans="1:17">
      <c r="A3" s="35" t="str">
        <f>CONCATENATE("на ",UPPER(dfName))</f>
        <v>на БТФ АКТИВА БАЛАНСИРАН ETF</v>
      </c>
      <c r="B3" s="75"/>
      <c r="C3" s="76"/>
      <c r="D3" s="76"/>
      <c r="E3" s="76"/>
      <c r="F3" s="76"/>
      <c r="G3" s="76"/>
      <c r="H3" s="76"/>
      <c r="I3" s="76"/>
      <c r="J3" s="77"/>
      <c r="K3" s="74"/>
      <c r="L3" s="77"/>
      <c r="M3" s="77"/>
      <c r="N3" s="138"/>
      <c r="O3" s="138"/>
      <c r="P3" s="138"/>
      <c r="Q3" s="138"/>
    </row>
    <row r="4" spans="1:17">
      <c r="A4" s="78" t="str">
        <f>"за периода "&amp;TEXT(StartDate,"dd.mm.yyyy")&amp;" - "&amp;TEXT(EndDate,"dd.mm.yyyy")</f>
        <v>за периода 01.01.2026 - 30.06.2026</v>
      </c>
      <c r="B4" s="75"/>
      <c r="C4" s="76"/>
      <c r="D4" s="76"/>
      <c r="E4" s="76"/>
      <c r="F4" s="76"/>
      <c r="G4" s="76"/>
      <c r="H4" s="76"/>
      <c r="I4" s="76"/>
      <c r="J4" s="77"/>
      <c r="K4" s="77"/>
      <c r="L4" s="77"/>
      <c r="M4" s="77"/>
    </row>
    <row r="5" spans="1:17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O5" s="66" t="s">
        <v>908</v>
      </c>
      <c r="P5" s="184" t="str">
        <f>ReportedCompletionDate</f>
        <v>27.07.2026</v>
      </c>
    </row>
    <row r="6" spans="1:17">
      <c r="A6" s="140"/>
      <c r="B6" s="140"/>
      <c r="C6" s="37"/>
      <c r="D6" s="37"/>
      <c r="E6" s="37"/>
      <c r="F6" s="37"/>
      <c r="G6" s="139"/>
      <c r="H6" s="139"/>
      <c r="I6" s="139"/>
      <c r="L6" s="141"/>
      <c r="O6" s="431" t="s">
        <v>247</v>
      </c>
      <c r="P6" s="432" t="str">
        <f>authorName</f>
        <v>Милена Аврамова</v>
      </c>
      <c r="Q6" s="37"/>
    </row>
    <row r="7" spans="1:17">
      <c r="A7" s="142"/>
      <c r="B7" s="142"/>
      <c r="C7" s="143"/>
      <c r="D7" s="143"/>
      <c r="E7" s="143"/>
      <c r="F7" s="144"/>
      <c r="G7" s="145"/>
      <c r="H7" s="145"/>
      <c r="I7" s="145"/>
      <c r="L7" s="145"/>
      <c r="O7" s="431" t="s">
        <v>249</v>
      </c>
      <c r="P7" s="433" t="str">
        <f>udManager</f>
        <v>Олга Йорданова и Ива Миткова, Прокурист</v>
      </c>
      <c r="Q7" s="146"/>
    </row>
    <row r="8" spans="1:17">
      <c r="A8" s="147"/>
      <c r="B8" s="147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8"/>
      <c r="Q8" s="114" t="s">
        <v>1478</v>
      </c>
    </row>
    <row r="9" spans="1:17" s="149" customFormat="1" ht="31.5">
      <c r="A9" s="589" t="s">
        <v>41</v>
      </c>
      <c r="B9" s="587" t="s">
        <v>222</v>
      </c>
      <c r="C9" s="2" t="s">
        <v>75</v>
      </c>
      <c r="D9" s="2"/>
      <c r="E9" s="2"/>
      <c r="F9" s="2"/>
      <c r="G9" s="2" t="s">
        <v>76</v>
      </c>
      <c r="H9" s="2"/>
      <c r="I9" s="587" t="s">
        <v>911</v>
      </c>
      <c r="J9" s="2" t="s">
        <v>83</v>
      </c>
      <c r="K9" s="2"/>
      <c r="L9" s="2"/>
      <c r="M9" s="2"/>
      <c r="N9" s="2" t="s">
        <v>76</v>
      </c>
      <c r="O9" s="2"/>
      <c r="P9" s="587" t="s">
        <v>77</v>
      </c>
      <c r="Q9" s="587" t="s">
        <v>78</v>
      </c>
    </row>
    <row r="10" spans="1:17" s="149" customFormat="1" ht="78.75">
      <c r="A10" s="589"/>
      <c r="B10" s="588"/>
      <c r="C10" s="1" t="s">
        <v>79</v>
      </c>
      <c r="D10" s="1" t="s">
        <v>916</v>
      </c>
      <c r="E10" s="1" t="s">
        <v>915</v>
      </c>
      <c r="F10" s="1" t="s">
        <v>80</v>
      </c>
      <c r="G10" s="1" t="s">
        <v>912</v>
      </c>
      <c r="H10" s="1" t="s">
        <v>913</v>
      </c>
      <c r="I10" s="588"/>
      <c r="J10" s="1" t="s">
        <v>910</v>
      </c>
      <c r="K10" s="1" t="s">
        <v>914</v>
      </c>
      <c r="L10" s="1" t="s">
        <v>81</v>
      </c>
      <c r="M10" s="1" t="s">
        <v>82</v>
      </c>
      <c r="N10" s="1" t="s">
        <v>912</v>
      </c>
      <c r="O10" s="1" t="s">
        <v>913</v>
      </c>
      <c r="P10" s="588"/>
      <c r="Q10" s="588"/>
    </row>
    <row r="11" spans="1:17" s="149" customFormat="1" ht="13.5" customHeight="1">
      <c r="A11" s="470" t="s">
        <v>5</v>
      </c>
      <c r="B11" s="471" t="s">
        <v>161</v>
      </c>
      <c r="C11" s="472">
        <v>1</v>
      </c>
      <c r="D11" s="472">
        <v>2</v>
      </c>
      <c r="E11" s="472">
        <v>3</v>
      </c>
      <c r="F11" s="472">
        <v>4</v>
      </c>
      <c r="G11" s="472">
        <v>5</v>
      </c>
      <c r="H11" s="472">
        <v>6</v>
      </c>
      <c r="I11" s="472">
        <v>7</v>
      </c>
      <c r="J11" s="472">
        <v>8</v>
      </c>
      <c r="K11" s="472">
        <v>9</v>
      </c>
      <c r="L11" s="472">
        <v>10</v>
      </c>
      <c r="M11" s="472">
        <v>11</v>
      </c>
      <c r="N11" s="472">
        <v>12</v>
      </c>
      <c r="O11" s="472">
        <v>13</v>
      </c>
      <c r="P11" s="472">
        <v>14</v>
      </c>
      <c r="Q11" s="472">
        <v>15</v>
      </c>
    </row>
    <row r="12" spans="1:17">
      <c r="A12" s="3" t="s">
        <v>151</v>
      </c>
      <c r="B12" s="322" t="s">
        <v>874</v>
      </c>
      <c r="C12" s="202">
        <f>SUM(C13:C16)</f>
        <v>0</v>
      </c>
      <c r="D12" s="202">
        <f>SUM(D13:D16)</f>
        <v>0</v>
      </c>
      <c r="E12" s="202">
        <f>SUM(E13:E16)</f>
        <v>0</v>
      </c>
      <c r="F12" s="538">
        <f>C12+D12-E12</f>
        <v>0</v>
      </c>
      <c r="G12" s="539">
        <f>SUM(G13:G16)</f>
        <v>0</v>
      </c>
      <c r="H12" s="539">
        <f>SUM(H13:H16)</f>
        <v>0</v>
      </c>
      <c r="I12" s="538">
        <f>F12+G12-H12</f>
        <v>0</v>
      </c>
      <c r="J12" s="539">
        <f>SUM(J13:J16)</f>
        <v>0</v>
      </c>
      <c r="K12" s="539">
        <f>SUM(K13:K16)</f>
        <v>0</v>
      </c>
      <c r="L12" s="539">
        <f>SUM(L13:L16)</f>
        <v>0</v>
      </c>
      <c r="M12" s="538">
        <f>J12+K12-L12</f>
        <v>0</v>
      </c>
      <c r="N12" s="539">
        <f>SUM(N13:N16)</f>
        <v>0</v>
      </c>
      <c r="O12" s="539">
        <f>SUM(O13:O16)</f>
        <v>0</v>
      </c>
      <c r="P12" s="538">
        <f>M12+N12-O12</f>
        <v>0</v>
      </c>
      <c r="Q12" s="538">
        <f>I12-P12</f>
        <v>0</v>
      </c>
    </row>
    <row r="13" spans="1:17">
      <c r="A13" s="79" t="s">
        <v>109</v>
      </c>
      <c r="B13" s="322" t="s">
        <v>875</v>
      </c>
      <c r="C13" s="190"/>
      <c r="D13" s="190"/>
      <c r="E13" s="190"/>
      <c r="F13" s="538">
        <f t="shared" ref="F13:F18" si="0">C13+D13-E13</f>
        <v>0</v>
      </c>
      <c r="G13" s="191"/>
      <c r="H13" s="191"/>
      <c r="I13" s="538">
        <f t="shared" ref="I13:I18" si="1">F13+G13-H13</f>
        <v>0</v>
      </c>
      <c r="J13" s="191"/>
      <c r="K13" s="191"/>
      <c r="L13" s="191"/>
      <c r="M13" s="538">
        <f t="shared" ref="M13:M18" si="2">J13+K13-L13</f>
        <v>0</v>
      </c>
      <c r="N13" s="191"/>
      <c r="O13" s="191"/>
      <c r="P13" s="538">
        <f t="shared" ref="P13:P18" si="3">M13+N13-O13</f>
        <v>0</v>
      </c>
      <c r="Q13" s="538">
        <f t="shared" ref="Q13:Q18" si="4">I13-P13</f>
        <v>0</v>
      </c>
    </row>
    <row r="14" spans="1:17">
      <c r="A14" s="150" t="s">
        <v>107</v>
      </c>
      <c r="B14" s="323" t="s">
        <v>876</v>
      </c>
      <c r="C14" s="190"/>
      <c r="D14" s="190"/>
      <c r="E14" s="190"/>
      <c r="F14" s="538">
        <f t="shared" si="0"/>
        <v>0</v>
      </c>
      <c r="G14" s="191"/>
      <c r="H14" s="191"/>
      <c r="I14" s="538">
        <f t="shared" si="1"/>
        <v>0</v>
      </c>
      <c r="J14" s="191"/>
      <c r="K14" s="191"/>
      <c r="L14" s="191"/>
      <c r="M14" s="538">
        <f t="shared" si="2"/>
        <v>0</v>
      </c>
      <c r="N14" s="191"/>
      <c r="O14" s="191"/>
      <c r="P14" s="538">
        <f t="shared" si="3"/>
        <v>0</v>
      </c>
      <c r="Q14" s="538">
        <f t="shared" si="4"/>
        <v>0</v>
      </c>
    </row>
    <row r="15" spans="1:17">
      <c r="A15" s="79" t="s">
        <v>110</v>
      </c>
      <c r="B15" s="322" t="s">
        <v>877</v>
      </c>
      <c r="C15" s="190"/>
      <c r="D15" s="190"/>
      <c r="E15" s="190"/>
      <c r="F15" s="538">
        <f t="shared" si="0"/>
        <v>0</v>
      </c>
      <c r="G15" s="191"/>
      <c r="H15" s="191"/>
      <c r="I15" s="538">
        <f t="shared" si="1"/>
        <v>0</v>
      </c>
      <c r="J15" s="191"/>
      <c r="K15" s="191"/>
      <c r="L15" s="191"/>
      <c r="M15" s="538">
        <f t="shared" si="2"/>
        <v>0</v>
      </c>
      <c r="N15" s="191"/>
      <c r="O15" s="191"/>
      <c r="P15" s="538">
        <f t="shared" si="3"/>
        <v>0</v>
      </c>
      <c r="Q15" s="538">
        <f t="shared" si="4"/>
        <v>0</v>
      </c>
    </row>
    <row r="16" spans="1:17">
      <c r="A16" s="79" t="s">
        <v>10</v>
      </c>
      <c r="B16" s="322" t="s">
        <v>878</v>
      </c>
      <c r="C16" s="190"/>
      <c r="D16" s="190"/>
      <c r="E16" s="190"/>
      <c r="F16" s="538">
        <f t="shared" si="0"/>
        <v>0</v>
      </c>
      <c r="G16" s="191"/>
      <c r="H16" s="191"/>
      <c r="I16" s="538">
        <f t="shared" si="1"/>
        <v>0</v>
      </c>
      <c r="J16" s="191"/>
      <c r="K16" s="191"/>
      <c r="L16" s="191"/>
      <c r="M16" s="538">
        <f t="shared" si="2"/>
        <v>0</v>
      </c>
      <c r="N16" s="191"/>
      <c r="O16" s="191"/>
      <c r="P16" s="538">
        <f t="shared" si="3"/>
        <v>0</v>
      </c>
      <c r="Q16" s="538">
        <f t="shared" si="4"/>
        <v>0</v>
      </c>
    </row>
    <row r="17" spans="1:17">
      <c r="A17" s="3" t="s">
        <v>152</v>
      </c>
      <c r="B17" s="322" t="s">
        <v>879</v>
      </c>
      <c r="C17" s="190"/>
      <c r="D17" s="190"/>
      <c r="E17" s="190"/>
      <c r="F17" s="538">
        <f t="shared" si="0"/>
        <v>0</v>
      </c>
      <c r="G17" s="191"/>
      <c r="H17" s="191"/>
      <c r="I17" s="538">
        <f t="shared" si="1"/>
        <v>0</v>
      </c>
      <c r="J17" s="191"/>
      <c r="K17" s="191"/>
      <c r="L17" s="191"/>
      <c r="M17" s="538">
        <f t="shared" si="2"/>
        <v>0</v>
      </c>
      <c r="N17" s="191"/>
      <c r="O17" s="191"/>
      <c r="P17" s="538">
        <f t="shared" si="3"/>
        <v>0</v>
      </c>
      <c r="Q17" s="538">
        <f t="shared" si="4"/>
        <v>0</v>
      </c>
    </row>
    <row r="18" spans="1:17">
      <c r="A18" s="5" t="s">
        <v>917</v>
      </c>
      <c r="B18" s="324" t="s">
        <v>880</v>
      </c>
      <c r="C18" s="540">
        <f>SUM(C12+C17)</f>
        <v>0</v>
      </c>
      <c r="D18" s="540">
        <f t="shared" ref="D18:O18" si="5">SUM(D12+D17)</f>
        <v>0</v>
      </c>
      <c r="E18" s="540">
        <f t="shared" si="5"/>
        <v>0</v>
      </c>
      <c r="F18" s="538">
        <f t="shared" si="0"/>
        <v>0</v>
      </c>
      <c r="G18" s="540">
        <f t="shared" si="5"/>
        <v>0</v>
      </c>
      <c r="H18" s="540">
        <f t="shared" si="5"/>
        <v>0</v>
      </c>
      <c r="I18" s="538">
        <f t="shared" si="1"/>
        <v>0</v>
      </c>
      <c r="J18" s="540">
        <f t="shared" si="5"/>
        <v>0</v>
      </c>
      <c r="K18" s="540">
        <f t="shared" si="5"/>
        <v>0</v>
      </c>
      <c r="L18" s="540">
        <f t="shared" si="5"/>
        <v>0</v>
      </c>
      <c r="M18" s="538">
        <f t="shared" si="2"/>
        <v>0</v>
      </c>
      <c r="N18" s="540">
        <f t="shared" si="5"/>
        <v>0</v>
      </c>
      <c r="O18" s="540">
        <f t="shared" si="5"/>
        <v>0</v>
      </c>
      <c r="P18" s="538">
        <f t="shared" si="3"/>
        <v>0</v>
      </c>
      <c r="Q18" s="538">
        <f t="shared" si="4"/>
        <v>0</v>
      </c>
    </row>
    <row r="19" spans="1:17">
      <c r="A19" s="6"/>
      <c r="B19" s="6"/>
      <c r="C19" s="151"/>
      <c r="D19" s="151"/>
      <c r="E19" s="151"/>
      <c r="F19" s="7"/>
      <c r="G19" s="152"/>
      <c r="H19" s="152"/>
      <c r="I19" s="7"/>
      <c r="J19" s="152"/>
      <c r="K19" s="152"/>
      <c r="L19" s="152"/>
      <c r="M19" s="7"/>
      <c r="N19" s="152"/>
      <c r="O19" s="152"/>
      <c r="P19" s="7"/>
      <c r="Q19" s="7"/>
    </row>
    <row r="20" spans="1:17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52"/>
      <c r="D26" s="152"/>
      <c r="E26" s="152"/>
      <c r="F26" s="10"/>
      <c r="G26" s="152"/>
      <c r="H26" s="152"/>
      <c r="I26" s="10"/>
      <c r="J26" s="152"/>
      <c r="K26" s="152"/>
      <c r="L26" s="152"/>
      <c r="M26" s="10"/>
      <c r="N26" s="152"/>
      <c r="O26" s="152"/>
      <c r="P26" s="10"/>
      <c r="Q26" s="10"/>
    </row>
    <row r="27" spans="1:17" s="11" customFormat="1">
      <c r="A27" s="12"/>
      <c r="C27" s="152"/>
      <c r="D27" s="152"/>
      <c r="E27" s="152"/>
      <c r="F27" s="10"/>
      <c r="G27" s="152"/>
      <c r="H27" s="152"/>
      <c r="I27" s="10"/>
      <c r="J27" s="152"/>
      <c r="K27" s="152"/>
      <c r="L27" s="152"/>
      <c r="M27" s="10"/>
      <c r="N27" s="152"/>
      <c r="O27" s="152"/>
      <c r="P27" s="10"/>
      <c r="Q27" s="10"/>
    </row>
    <row r="28" spans="1:17" s="11" customFormat="1">
      <c r="A28" s="12"/>
      <c r="B28" s="12"/>
      <c r="C28" s="152"/>
      <c r="D28" s="152"/>
      <c r="E28" s="152"/>
      <c r="F28" s="10"/>
      <c r="G28" s="152"/>
      <c r="H28" s="152"/>
      <c r="I28" s="10"/>
      <c r="J28" s="152"/>
      <c r="K28" s="152"/>
      <c r="L28" s="152"/>
      <c r="M28" s="10"/>
      <c r="N28" s="152"/>
      <c r="O28" s="152"/>
      <c r="P28" s="10"/>
      <c r="Q28" s="10"/>
    </row>
    <row r="29" spans="1:17" s="11" customFormat="1">
      <c r="B29" s="12"/>
      <c r="C29" s="152"/>
      <c r="D29" s="152"/>
      <c r="E29" s="152"/>
      <c r="F29" s="10"/>
      <c r="G29" s="152"/>
      <c r="H29" s="152"/>
      <c r="I29" s="10"/>
      <c r="J29" s="152"/>
      <c r="K29" s="152"/>
      <c r="L29" s="152"/>
      <c r="M29" s="10"/>
      <c r="N29" s="152"/>
      <c r="O29" s="152"/>
      <c r="P29" s="10"/>
      <c r="Q29" s="10"/>
    </row>
    <row r="30" spans="1:17" s="11" customFormat="1">
      <c r="A30" s="13"/>
      <c r="C30" s="152"/>
      <c r="D30" s="152"/>
      <c r="E30" s="152"/>
      <c r="F30" s="10"/>
      <c r="G30" s="152"/>
      <c r="H30" s="152"/>
      <c r="I30" s="10"/>
      <c r="J30" s="152"/>
      <c r="K30" s="152"/>
      <c r="L30" s="152"/>
      <c r="M30" s="10"/>
      <c r="N30" s="152"/>
      <c r="O30" s="152"/>
      <c r="P30" s="10"/>
      <c r="Q30" s="10"/>
    </row>
    <row r="31" spans="1:17" s="11" customFormat="1">
      <c r="A31" s="12"/>
      <c r="B31" s="13"/>
      <c r="C31" s="152"/>
      <c r="D31" s="152"/>
      <c r="E31" s="152"/>
      <c r="F31" s="10"/>
      <c r="G31" s="152"/>
      <c r="H31" s="152"/>
      <c r="I31" s="10"/>
      <c r="J31" s="152"/>
      <c r="K31" s="152"/>
      <c r="L31" s="152"/>
      <c r="M31" s="10"/>
      <c r="N31" s="152"/>
      <c r="O31" s="152"/>
      <c r="P31" s="10"/>
      <c r="Q31" s="10"/>
    </row>
    <row r="32" spans="1:17" s="11" customFormat="1">
      <c r="A32" s="14"/>
      <c r="B32" s="12"/>
      <c r="C32" s="152"/>
      <c r="D32" s="152"/>
      <c r="E32" s="152"/>
      <c r="F32" s="10"/>
      <c r="G32" s="152"/>
      <c r="H32" s="152"/>
      <c r="I32" s="10"/>
      <c r="J32" s="152"/>
      <c r="K32" s="152"/>
      <c r="L32" s="152"/>
      <c r="M32" s="10"/>
      <c r="N32" s="152"/>
      <c r="O32" s="152"/>
      <c r="P32" s="10"/>
      <c r="Q32" s="10"/>
    </row>
    <row r="33" spans="1:17">
      <c r="A33" s="15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3"/>
      <c r="C34" s="151"/>
      <c r="D34" s="151"/>
      <c r="E34" s="151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</row>
    <row r="35" spans="1:17">
      <c r="O35" s="154"/>
      <c r="P35" s="154"/>
      <c r="Q35" s="154"/>
    </row>
    <row r="36" spans="1:17">
      <c r="A36" s="149"/>
    </row>
    <row r="37" spans="1:17">
      <c r="A37" s="153"/>
      <c r="B37" s="149"/>
    </row>
    <row r="38" spans="1:17">
      <c r="B38" s="153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2A5B19CE-09D0-4B52-9655-2DB32E328CE5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9ED84-7469-4DB6-A929-0811C0E2464A}">
  <sheetPr codeName="Sheet6"/>
  <dimension ref="A1:O80"/>
  <sheetViews>
    <sheetView topLeftCell="A26" zoomScale="85" zoomScaleNormal="85" workbookViewId="0">
      <selection activeCell="D34" sqref="D34:D35"/>
    </sheetView>
  </sheetViews>
  <sheetFormatPr defaultColWidth="9.140625" defaultRowHeight="15.75"/>
  <cols>
    <col min="1" max="1" width="56.28515625" style="37" customWidth="1"/>
    <col min="2" max="2" width="14.5703125" style="37" customWidth="1"/>
    <col min="3" max="3" width="16.85546875" style="37" customWidth="1"/>
    <col min="4" max="6" width="14.7109375" style="37" customWidth="1"/>
    <col min="7" max="16384" width="9.140625" style="37"/>
  </cols>
  <sheetData>
    <row r="1" spans="1:15" s="127" customFormat="1">
      <c r="A1" s="188"/>
      <c r="B1" s="188"/>
      <c r="C1" s="188"/>
      <c r="D1" s="188"/>
      <c r="E1" s="188"/>
      <c r="F1" s="113" t="s">
        <v>1448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71" t="s">
        <v>252</v>
      </c>
      <c r="B2" s="75"/>
      <c r="C2" s="77"/>
      <c r="D2" s="74"/>
      <c r="E2" s="181"/>
      <c r="F2" s="181"/>
    </row>
    <row r="3" spans="1:15" ht="15" customHeight="1">
      <c r="A3" s="35" t="str">
        <f>CONCATENATE("на ",UPPER(dfName))</f>
        <v>на БТФ АКТИВА БАЛАНСИРАН ETF</v>
      </c>
      <c r="B3" s="75"/>
      <c r="C3" s="77"/>
      <c r="D3" s="74"/>
      <c r="E3" s="181"/>
      <c r="F3" s="181"/>
    </row>
    <row r="4" spans="1:15">
      <c r="A4" s="78" t="str">
        <f>CONCATENATE("към ",TEXT(EndDate,"dd.mm.yyyy")," г.")</f>
        <v>към 30.06.2026 г.</v>
      </c>
      <c r="B4" s="75"/>
      <c r="C4" s="77"/>
      <c r="D4" s="77"/>
      <c r="E4" s="181"/>
      <c r="F4" s="181"/>
    </row>
    <row r="5" spans="1:15">
      <c r="A5" s="116"/>
      <c r="B5" s="116"/>
      <c r="D5" s="66" t="s">
        <v>908</v>
      </c>
      <c r="E5" s="473" t="str">
        <f>ReportedCompletionDate</f>
        <v>27.07.2026</v>
      </c>
      <c r="F5" s="474"/>
    </row>
    <row r="6" spans="1:15">
      <c r="A6" s="116"/>
      <c r="B6" s="116"/>
      <c r="D6" s="431" t="s">
        <v>247</v>
      </c>
      <c r="E6" s="432" t="str">
        <f>authorName</f>
        <v>Милена Аврамова</v>
      </c>
    </row>
    <row r="7" spans="1:15">
      <c r="C7" s="122"/>
      <c r="D7" s="431" t="s">
        <v>249</v>
      </c>
      <c r="E7" s="433" t="str">
        <f>udManager</f>
        <v>Олга Йорданова и Ива Миткова, Прокурист</v>
      </c>
      <c r="F7" s="475"/>
    </row>
    <row r="8" spans="1:15">
      <c r="A8" s="123" t="s">
        <v>65</v>
      </c>
      <c r="B8" s="123"/>
      <c r="F8" s="114" t="s">
        <v>1486</v>
      </c>
    </row>
    <row r="9" spans="1:15">
      <c r="A9" s="598" t="s">
        <v>66</v>
      </c>
      <c r="B9" s="598" t="s">
        <v>222</v>
      </c>
      <c r="C9" s="596" t="s">
        <v>67</v>
      </c>
      <c r="D9" s="593" t="s">
        <v>68</v>
      </c>
      <c r="E9" s="594"/>
      <c r="F9" s="595"/>
    </row>
    <row r="10" spans="1:15" ht="31.5">
      <c r="A10" s="598"/>
      <c r="B10" s="598" t="s">
        <v>222</v>
      </c>
      <c r="C10" s="597"/>
      <c r="D10" s="117" t="s">
        <v>253</v>
      </c>
      <c r="E10" s="117" t="s">
        <v>254</v>
      </c>
      <c r="F10" s="117" t="s">
        <v>69</v>
      </c>
    </row>
    <row r="11" spans="1:15" s="116" customFormat="1">
      <c r="A11" s="319" t="s">
        <v>5</v>
      </c>
      <c r="B11" s="319" t="s">
        <v>161</v>
      </c>
      <c r="C11" s="476">
        <v>1</v>
      </c>
      <c r="D11" s="476">
        <v>2</v>
      </c>
      <c r="E11" s="476">
        <v>3</v>
      </c>
      <c r="F11" s="319">
        <v>4</v>
      </c>
    </row>
    <row r="12" spans="1:15">
      <c r="A12" s="128" t="s">
        <v>84</v>
      </c>
      <c r="B12" s="65"/>
      <c r="C12" s="119" t="s">
        <v>64</v>
      </c>
      <c r="D12" s="119" t="s">
        <v>64</v>
      </c>
      <c r="E12" s="119" t="s">
        <v>64</v>
      </c>
      <c r="F12" s="109"/>
    </row>
    <row r="13" spans="1:15">
      <c r="A13" s="129" t="s">
        <v>153</v>
      </c>
      <c r="B13" s="325" t="s">
        <v>881</v>
      </c>
      <c r="C13" s="239">
        <f>SUM(D13:F13)</f>
        <v>0</v>
      </c>
      <c r="D13" s="200"/>
      <c r="E13" s="200"/>
      <c r="F13" s="242"/>
    </row>
    <row r="14" spans="1:15">
      <c r="A14" s="129" t="s">
        <v>154</v>
      </c>
      <c r="B14" s="325" t="s">
        <v>882</v>
      </c>
      <c r="C14" s="239">
        <f>SUM(D14:F14)</f>
        <v>0</v>
      </c>
      <c r="D14" s="200"/>
      <c r="E14" s="200"/>
      <c r="F14" s="242"/>
    </row>
    <row r="15" spans="1:15">
      <c r="A15" s="129" t="s">
        <v>155</v>
      </c>
      <c r="B15" s="325" t="s">
        <v>883</v>
      </c>
      <c r="C15" s="239">
        <f>SUM(D15:F15)</f>
        <v>0</v>
      </c>
      <c r="D15" s="200"/>
      <c r="E15" s="200"/>
      <c r="F15" s="242"/>
    </row>
    <row r="16" spans="1:15">
      <c r="A16" s="129" t="s">
        <v>156</v>
      </c>
      <c r="B16" s="325" t="s">
        <v>884</v>
      </c>
      <c r="C16" s="239">
        <f>SUM(C17:C19)</f>
        <v>0</v>
      </c>
      <c r="D16" s="239">
        <f>SUM(D17:D19)</f>
        <v>0</v>
      </c>
      <c r="E16" s="239">
        <f>SUM(E17:E19)</f>
        <v>0</v>
      </c>
      <c r="F16" s="239">
        <f>SUM(F17:F19)</f>
        <v>0</v>
      </c>
    </row>
    <row r="17" spans="1:6">
      <c r="A17" s="243" t="s">
        <v>95</v>
      </c>
      <c r="B17" s="325" t="s">
        <v>885</v>
      </c>
      <c r="C17" s="239">
        <f>SUM(D17:F17)</f>
        <v>0</v>
      </c>
      <c r="D17" s="200"/>
      <c r="E17" s="200"/>
      <c r="F17" s="242"/>
    </row>
    <row r="18" spans="1:6">
      <c r="A18" s="243" t="s">
        <v>103</v>
      </c>
      <c r="B18" s="325" t="s">
        <v>886</v>
      </c>
      <c r="C18" s="239">
        <f>SUM(D18:F18)</f>
        <v>0</v>
      </c>
      <c r="D18" s="200"/>
      <c r="E18" s="200"/>
      <c r="F18" s="242"/>
    </row>
    <row r="19" spans="1:6">
      <c r="A19" s="243" t="s">
        <v>10</v>
      </c>
      <c r="B19" s="325" t="s">
        <v>984</v>
      </c>
      <c r="C19" s="239">
        <f>SUM(D19:F19)</f>
        <v>0</v>
      </c>
      <c r="D19" s="200"/>
      <c r="E19" s="200"/>
      <c r="F19" s="242"/>
    </row>
    <row r="20" spans="1:6" ht="31.5">
      <c r="A20" s="129" t="s">
        <v>157</v>
      </c>
      <c r="B20" s="325" t="s">
        <v>887</v>
      </c>
      <c r="C20" s="239">
        <f>SUM(C21:C23)</f>
        <v>0</v>
      </c>
      <c r="D20" s="239">
        <f>SUM(D21:D23)</f>
        <v>0</v>
      </c>
      <c r="E20" s="239">
        <f>SUM(E21:E23)</f>
        <v>0</v>
      </c>
      <c r="F20" s="239">
        <f>SUM(F21:F23)</f>
        <v>0</v>
      </c>
    </row>
    <row r="21" spans="1:6">
      <c r="A21" s="243" t="s">
        <v>98</v>
      </c>
      <c r="B21" s="325" t="s">
        <v>888</v>
      </c>
      <c r="C21" s="239">
        <f>SUM(D21:F21)</f>
        <v>0</v>
      </c>
      <c r="D21" s="200"/>
      <c r="E21" s="200"/>
      <c r="F21" s="242"/>
    </row>
    <row r="22" spans="1:6">
      <c r="A22" s="243" t="s">
        <v>96</v>
      </c>
      <c r="B22" s="325" t="s">
        <v>889</v>
      </c>
      <c r="C22" s="239">
        <f>SUM(D22:F22)</f>
        <v>0</v>
      </c>
      <c r="D22" s="200"/>
      <c r="E22" s="200"/>
      <c r="F22" s="242"/>
    </row>
    <row r="23" spans="1:6">
      <c r="A23" s="243" t="s">
        <v>10</v>
      </c>
      <c r="B23" s="325" t="s">
        <v>890</v>
      </c>
      <c r="C23" s="239">
        <f>SUM(D23:F23)</f>
        <v>0</v>
      </c>
      <c r="D23" s="200"/>
      <c r="E23" s="200"/>
      <c r="F23" s="242"/>
    </row>
    <row r="24" spans="1:6">
      <c r="A24" s="129" t="s">
        <v>118</v>
      </c>
      <c r="B24" s="325" t="s">
        <v>891</v>
      </c>
      <c r="C24" s="239">
        <f>SUM(D24:F24)</f>
        <v>0</v>
      </c>
      <c r="D24" s="200"/>
      <c r="E24" s="200"/>
      <c r="F24" s="242"/>
    </row>
    <row r="25" spans="1:6">
      <c r="A25" s="128" t="s">
        <v>70</v>
      </c>
      <c r="B25" s="325" t="s">
        <v>892</v>
      </c>
      <c r="C25" s="239">
        <f>C13+C14+C15+C16+C20+C24</f>
        <v>0</v>
      </c>
      <c r="D25" s="239">
        <f>D13+D14+D15+D16+D20+D24</f>
        <v>0</v>
      </c>
      <c r="E25" s="239">
        <f>E13+E14+E15+E16+E20+E24</f>
        <v>0</v>
      </c>
      <c r="F25" s="239">
        <f>F13+F14+F15+F16+F20+F24</f>
        <v>0</v>
      </c>
    </row>
    <row r="26" spans="1:6">
      <c r="C26" s="480" t="s">
        <v>64</v>
      </c>
      <c r="D26" s="480" t="s">
        <v>64</v>
      </c>
      <c r="E26" s="480" t="s">
        <v>64</v>
      </c>
      <c r="F26" s="479"/>
    </row>
    <row r="27" spans="1:6">
      <c r="A27" s="123" t="s">
        <v>88</v>
      </c>
      <c r="B27" s="123"/>
      <c r="C27" s="479"/>
      <c r="D27" s="479"/>
      <c r="E27" s="479"/>
      <c r="F27" s="479"/>
    </row>
    <row r="28" spans="1:6">
      <c r="A28" s="598" t="s">
        <v>66</v>
      </c>
      <c r="B28" s="598" t="s">
        <v>222</v>
      </c>
      <c r="C28" s="600" t="s">
        <v>71</v>
      </c>
      <c r="D28" s="602" t="s">
        <v>72</v>
      </c>
      <c r="E28" s="603"/>
      <c r="F28" s="604"/>
    </row>
    <row r="29" spans="1:6" ht="31.5">
      <c r="A29" s="598"/>
      <c r="B29" s="598" t="s">
        <v>222</v>
      </c>
      <c r="C29" s="601"/>
      <c r="D29" s="481" t="s">
        <v>253</v>
      </c>
      <c r="E29" s="481" t="s">
        <v>909</v>
      </c>
      <c r="F29" s="481" t="s">
        <v>73</v>
      </c>
    </row>
    <row r="30" spans="1:6">
      <c r="A30" s="247" t="s">
        <v>5</v>
      </c>
      <c r="B30" s="247" t="s">
        <v>161</v>
      </c>
      <c r="C30" s="482">
        <v>1</v>
      </c>
      <c r="D30" s="482">
        <v>2</v>
      </c>
      <c r="E30" s="482">
        <v>3</v>
      </c>
      <c r="F30" s="482">
        <v>4</v>
      </c>
    </row>
    <row r="31" spans="1:6">
      <c r="A31" s="118" t="s">
        <v>85</v>
      </c>
      <c r="B31" s="65"/>
      <c r="C31" s="479"/>
      <c r="D31" s="483" t="s">
        <v>64</v>
      </c>
      <c r="E31" s="483" t="s">
        <v>64</v>
      </c>
      <c r="F31" s="483" t="s">
        <v>64</v>
      </c>
    </row>
    <row r="32" spans="1:6">
      <c r="A32" s="119" t="s">
        <v>86</v>
      </c>
      <c r="B32" s="325" t="s">
        <v>893</v>
      </c>
      <c r="C32" s="239">
        <f>SUM(D32:F32)</f>
        <v>0</v>
      </c>
      <c r="D32" s="200"/>
      <c r="E32" s="200"/>
      <c r="F32" s="242"/>
    </row>
    <row r="33" spans="1:6">
      <c r="A33" s="119" t="s">
        <v>905</v>
      </c>
      <c r="B33" s="325" t="s">
        <v>894</v>
      </c>
      <c r="C33" s="239">
        <f>SUM(C34:C36)</f>
        <v>0</v>
      </c>
      <c r="D33" s="239">
        <f>SUM(D34:D36)</f>
        <v>0</v>
      </c>
      <c r="E33" s="239">
        <f>SUM(E34:E36)</f>
        <v>0</v>
      </c>
      <c r="F33" s="239">
        <f>SUM(F34:F36)</f>
        <v>0</v>
      </c>
    </row>
    <row r="34" spans="1:6">
      <c r="A34" s="131" t="s">
        <v>158</v>
      </c>
      <c r="B34" s="325" t="s">
        <v>895</v>
      </c>
      <c r="C34" s="239">
        <f>SUM(D34:F34)</f>
        <v>0</v>
      </c>
      <c r="D34" s="200"/>
      <c r="E34" s="200"/>
      <c r="F34" s="242"/>
    </row>
    <row r="35" spans="1:6">
      <c r="A35" s="131" t="s">
        <v>97</v>
      </c>
      <c r="B35" s="325" t="s">
        <v>896</v>
      </c>
      <c r="C35" s="239">
        <f t="shared" ref="C35:C45" si="0">SUM(D35:F35)</f>
        <v>0</v>
      </c>
      <c r="D35" s="200"/>
      <c r="E35" s="200"/>
      <c r="F35" s="242"/>
    </row>
    <row r="36" spans="1:6">
      <c r="A36" s="131" t="s">
        <v>117</v>
      </c>
      <c r="B36" s="325" t="s">
        <v>897</v>
      </c>
      <c r="C36" s="239">
        <f t="shared" si="0"/>
        <v>0</v>
      </c>
      <c r="D36" s="200"/>
      <c r="E36" s="200"/>
      <c r="F36" s="242"/>
    </row>
    <row r="37" spans="1:6">
      <c r="A37" s="119" t="s">
        <v>119</v>
      </c>
      <c r="B37" s="325" t="s">
        <v>898</v>
      </c>
      <c r="C37" s="239">
        <f t="shared" si="0"/>
        <v>0</v>
      </c>
      <c r="D37" s="200"/>
      <c r="E37" s="200"/>
      <c r="F37" s="242"/>
    </row>
    <row r="38" spans="1:6">
      <c r="A38" s="119" t="s">
        <v>138</v>
      </c>
      <c r="B38" s="325" t="s">
        <v>899</v>
      </c>
      <c r="C38" s="239">
        <f t="shared" si="0"/>
        <v>0</v>
      </c>
      <c r="D38" s="200"/>
      <c r="E38" s="200"/>
      <c r="F38" s="242"/>
    </row>
    <row r="39" spans="1:6">
      <c r="A39" s="119" t="s">
        <v>101</v>
      </c>
      <c r="B39" s="325" t="s">
        <v>900</v>
      </c>
      <c r="C39" s="239">
        <f t="shared" si="0"/>
        <v>0</v>
      </c>
      <c r="D39" s="200"/>
      <c r="E39" s="200"/>
      <c r="F39" s="242"/>
    </row>
    <row r="40" spans="1:6">
      <c r="A40" s="119" t="s">
        <v>102</v>
      </c>
      <c r="B40" s="325" t="s">
        <v>901</v>
      </c>
      <c r="C40" s="239">
        <f t="shared" si="0"/>
        <v>0</v>
      </c>
      <c r="D40" s="200"/>
      <c r="E40" s="200"/>
      <c r="F40" s="242"/>
    </row>
    <row r="41" spans="1:6">
      <c r="A41" s="119" t="s">
        <v>985</v>
      </c>
      <c r="B41" s="325" t="s">
        <v>902</v>
      </c>
      <c r="C41" s="239">
        <f t="shared" si="0"/>
        <v>0</v>
      </c>
      <c r="D41" s="200"/>
      <c r="E41" s="200"/>
      <c r="F41" s="242"/>
    </row>
    <row r="42" spans="1:6" ht="31.5">
      <c r="A42" s="119" t="s">
        <v>986</v>
      </c>
      <c r="B42" s="325" t="s">
        <v>903</v>
      </c>
      <c r="C42" s="239">
        <f t="shared" si="0"/>
        <v>0</v>
      </c>
      <c r="D42" s="200">
        <v>0</v>
      </c>
      <c r="E42" s="200"/>
      <c r="F42" s="242"/>
    </row>
    <row r="43" spans="1:6" ht="31.5">
      <c r="A43" s="119" t="s">
        <v>141</v>
      </c>
      <c r="B43" s="325" t="s">
        <v>907</v>
      </c>
      <c r="C43" s="239">
        <f t="shared" si="0"/>
        <v>0</v>
      </c>
      <c r="D43" s="200">
        <v>0</v>
      </c>
      <c r="E43" s="200"/>
      <c r="F43" s="242"/>
    </row>
    <row r="44" spans="1:6" ht="31.5">
      <c r="A44" s="119" t="s">
        <v>987</v>
      </c>
      <c r="B44" s="325" t="s">
        <v>988</v>
      </c>
      <c r="C44" s="239">
        <f t="shared" si="0"/>
        <v>0</v>
      </c>
      <c r="D44" s="200">
        <v>0</v>
      </c>
      <c r="E44" s="200"/>
      <c r="F44" s="242"/>
    </row>
    <row r="45" spans="1:6" s="116" customFormat="1" ht="31.5">
      <c r="A45" s="131" t="s">
        <v>87</v>
      </c>
      <c r="B45" s="325" t="s">
        <v>989</v>
      </c>
      <c r="C45" s="239">
        <f t="shared" si="0"/>
        <v>0</v>
      </c>
      <c r="D45" s="200"/>
      <c r="E45" s="200"/>
      <c r="F45" s="242"/>
    </row>
    <row r="46" spans="1:6" s="116" customFormat="1">
      <c r="A46" s="118" t="s">
        <v>74</v>
      </c>
      <c r="B46" s="325" t="s">
        <v>904</v>
      </c>
      <c r="C46" s="239">
        <f>SUM(C32+C33+C37+C38+C39+C40+C41+C42+C43+C44)</f>
        <v>0</v>
      </c>
      <c r="D46" s="239">
        <f>SUM(D32+D33+D37+D38+D39+D40+D41+D42+D43+D44)</f>
        <v>0</v>
      </c>
      <c r="E46" s="239">
        <f>SUM(E32+E33+E37+E38+E39+E40+E41+E42+E43+E44)</f>
        <v>0</v>
      </c>
      <c r="F46" s="239">
        <f>SUM(F32+F33+F37+F38+F39+F40+F41+F42+F43+F44)</f>
        <v>0</v>
      </c>
    </row>
    <row r="47" spans="1:6">
      <c r="C47" s="122"/>
      <c r="D47" s="122"/>
      <c r="E47" s="122"/>
      <c r="F47" s="122"/>
    </row>
    <row r="48" spans="1:6">
      <c r="C48" s="132"/>
      <c r="D48" s="132"/>
      <c r="E48" s="111"/>
      <c r="F48" s="111"/>
    </row>
    <row r="49" spans="1:7">
      <c r="A49" s="599" t="s">
        <v>906</v>
      </c>
      <c r="B49" s="599"/>
      <c r="C49" s="599"/>
      <c r="D49" s="599"/>
      <c r="E49" s="599"/>
      <c r="F49" s="599"/>
      <c r="G49" s="133"/>
    </row>
    <row r="50" spans="1:7">
      <c r="C50" s="122"/>
      <c r="D50" s="122"/>
      <c r="E50" s="122"/>
      <c r="F50" s="122"/>
    </row>
    <row r="51" spans="1:7">
      <c r="C51" s="122" t="s">
        <v>64</v>
      </c>
      <c r="D51" s="122" t="s">
        <v>64</v>
      </c>
      <c r="E51" s="122" t="s">
        <v>64</v>
      </c>
      <c r="F51" s="122" t="s">
        <v>64</v>
      </c>
    </row>
    <row r="52" spans="1:7">
      <c r="C52" s="122" t="s">
        <v>64</v>
      </c>
      <c r="D52" s="122" t="s">
        <v>64</v>
      </c>
      <c r="E52" s="122" t="s">
        <v>64</v>
      </c>
      <c r="F52" s="122" t="s">
        <v>64</v>
      </c>
    </row>
    <row r="53" spans="1:7">
      <c r="C53" s="116"/>
      <c r="D53" s="122" t="s">
        <v>64</v>
      </c>
      <c r="E53" s="122" t="s">
        <v>64</v>
      </c>
      <c r="F53" s="122" t="s">
        <v>64</v>
      </c>
    </row>
    <row r="56" spans="1:7">
      <c r="A56" s="121"/>
      <c r="B56" s="121"/>
      <c r="C56" s="122"/>
      <c r="D56" s="122"/>
      <c r="E56" s="122"/>
      <c r="F56" s="122"/>
    </row>
    <row r="57" spans="1:7">
      <c r="A57" s="121"/>
      <c r="B57" s="121"/>
      <c r="C57" s="122"/>
      <c r="D57" s="122"/>
      <c r="E57" s="122"/>
      <c r="F57" s="122"/>
    </row>
    <row r="58" spans="1:7">
      <c r="A58" s="121"/>
      <c r="B58" s="121"/>
      <c r="C58" s="122"/>
      <c r="D58" s="122"/>
      <c r="E58" s="122"/>
      <c r="F58" s="122"/>
    </row>
    <row r="59" spans="1:7">
      <c r="A59" s="121"/>
      <c r="B59" s="121"/>
      <c r="C59" s="122"/>
      <c r="D59" s="122"/>
      <c r="E59" s="122"/>
      <c r="F59" s="122"/>
    </row>
    <row r="60" spans="1:7">
      <c r="A60" s="121"/>
      <c r="B60" s="121"/>
      <c r="C60" s="122"/>
      <c r="D60" s="122"/>
      <c r="E60" s="122"/>
      <c r="F60" s="122"/>
    </row>
    <row r="61" spans="1:7" s="116" customFormat="1">
      <c r="A61" s="121"/>
      <c r="B61" s="121"/>
      <c r="C61" s="122"/>
      <c r="D61" s="122"/>
      <c r="E61" s="122"/>
      <c r="F61" s="122"/>
    </row>
    <row r="62" spans="1:7">
      <c r="A62" s="121"/>
      <c r="B62" s="121"/>
      <c r="C62" s="122"/>
      <c r="D62" s="122"/>
      <c r="E62" s="122"/>
      <c r="F62" s="122"/>
    </row>
    <row r="63" spans="1:7">
      <c r="A63" s="122"/>
      <c r="B63" s="122"/>
      <c r="C63" s="122"/>
      <c r="D63" s="122"/>
      <c r="E63" s="122"/>
      <c r="F63" s="122"/>
    </row>
    <row r="64" spans="1:7">
      <c r="A64" s="121"/>
      <c r="B64" s="121"/>
      <c r="C64" s="122"/>
      <c r="D64" s="122"/>
      <c r="E64" s="122"/>
      <c r="F64" s="122"/>
    </row>
    <row r="65" spans="1:6">
      <c r="A65" s="122"/>
      <c r="B65" s="122"/>
      <c r="C65" s="122"/>
      <c r="D65" s="122"/>
      <c r="E65" s="122"/>
      <c r="F65" s="122"/>
    </row>
    <row r="66" spans="1:6">
      <c r="A66" s="123"/>
      <c r="B66" s="123"/>
      <c r="C66" s="116"/>
      <c r="D66" s="122"/>
      <c r="E66" s="122"/>
      <c r="F66" s="122"/>
    </row>
    <row r="67" spans="1:6">
      <c r="C67" s="592"/>
      <c r="D67" s="592"/>
      <c r="E67" s="592"/>
      <c r="F67" s="592"/>
    </row>
    <row r="68" spans="1:6" ht="26.25" customHeight="1">
      <c r="A68" s="590"/>
      <c r="B68" s="590"/>
      <c r="C68" s="591"/>
      <c r="D68" s="591"/>
      <c r="E68" s="591"/>
      <c r="F68" s="591"/>
    </row>
    <row r="69" spans="1:6" ht="13.5" customHeight="1"/>
    <row r="70" spans="1:6">
      <c r="A70" s="122"/>
      <c r="B70" s="122"/>
    </row>
    <row r="71" spans="1:6">
      <c r="A71" s="122"/>
      <c r="B71" s="122"/>
    </row>
    <row r="72" spans="1:6">
      <c r="A72" s="122"/>
      <c r="B72" s="122"/>
    </row>
    <row r="73" spans="1:6" ht="13.5" customHeight="1">
      <c r="A73" s="124"/>
      <c r="B73" s="124"/>
      <c r="C73" s="124"/>
      <c r="D73" s="134"/>
      <c r="E73" s="134"/>
      <c r="F73" s="126"/>
    </row>
    <row r="74" spans="1:6" s="135" customFormat="1" ht="35.25" customHeight="1">
      <c r="A74" s="125"/>
      <c r="B74" s="125"/>
      <c r="C74" s="125"/>
      <c r="D74" s="125"/>
      <c r="E74" s="125"/>
      <c r="F74" s="125"/>
    </row>
    <row r="75" spans="1:6" s="116" customFormat="1">
      <c r="A75" s="126"/>
      <c r="B75" s="126"/>
      <c r="C75" s="126"/>
      <c r="D75" s="126"/>
      <c r="E75" s="126"/>
      <c r="F75" s="126"/>
    </row>
    <row r="76" spans="1:6">
      <c r="A76" s="121"/>
      <c r="B76" s="121"/>
      <c r="C76" s="121"/>
      <c r="D76" s="121"/>
      <c r="E76" s="121"/>
      <c r="F76" s="121"/>
    </row>
    <row r="77" spans="1:6">
      <c r="A77" s="121"/>
      <c r="B77" s="121"/>
      <c r="C77" s="121"/>
      <c r="D77" s="121"/>
      <c r="E77" s="121"/>
      <c r="F77" s="121"/>
    </row>
    <row r="78" spans="1:6">
      <c r="A78" s="121"/>
      <c r="B78" s="121"/>
      <c r="C78" s="121"/>
      <c r="D78" s="121"/>
      <c r="E78" s="121"/>
      <c r="F78" s="121"/>
    </row>
    <row r="79" spans="1:6">
      <c r="A79" s="124"/>
      <c r="B79" s="124"/>
      <c r="C79" s="121"/>
      <c r="D79" s="121"/>
      <c r="E79" s="121"/>
      <c r="F79" s="121"/>
    </row>
    <row r="80" spans="1:6" ht="27" customHeight="1"/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CB5A2-4859-4B0A-8314-D919633B6B60}">
  <sheetPr codeName="Sheet11"/>
  <dimension ref="A1:AA270"/>
  <sheetViews>
    <sheetView topLeftCell="D1" zoomScale="80" zoomScaleNormal="80" workbookViewId="0">
      <pane ySplit="10" topLeftCell="A209" activePane="bottomLeft" state="frozen"/>
      <selection activeCell="D1" sqref="D1"/>
      <selection pane="bottomLeft" activeCell="E213" sqref="E213:X225"/>
    </sheetView>
  </sheetViews>
  <sheetFormatPr defaultColWidth="9.140625" defaultRowHeight="15.75"/>
  <cols>
    <col min="1" max="3" width="19.7109375" style="54" hidden="1" customWidth="1"/>
    <col min="4" max="4" width="5.7109375" style="37" customWidth="1"/>
    <col min="5" max="5" width="46.7109375" style="37" customWidth="1"/>
    <col min="6" max="6" width="20.7109375" style="37" customWidth="1"/>
    <col min="7" max="7" width="9.140625" style="37"/>
    <col min="8" max="8" width="5.85546875" style="37" customWidth="1"/>
    <col min="9" max="9" width="12.7109375" style="37" customWidth="1"/>
    <col min="10" max="10" width="19.5703125" style="37" customWidth="1"/>
    <col min="11" max="11" width="10.7109375" style="37" customWidth="1"/>
    <col min="12" max="12" width="7.7109375" style="37" customWidth="1"/>
    <col min="13" max="13" width="10.140625" style="37" customWidth="1"/>
    <col min="14" max="14" width="12.42578125" style="37" bestFit="1" customWidth="1"/>
    <col min="15" max="15" width="8.140625" style="37" bestFit="1" customWidth="1"/>
    <col min="16" max="16" width="12.42578125" style="37" bestFit="1" customWidth="1"/>
    <col min="17" max="17" width="12" style="37" bestFit="1" customWidth="1"/>
    <col min="18" max="18" width="10" style="37" customWidth="1"/>
    <col min="19" max="19" width="12.7109375" style="37" customWidth="1"/>
    <col min="20" max="20" width="15.140625" style="37" customWidth="1"/>
    <col min="21" max="21" width="13.7109375" style="37" customWidth="1"/>
    <col min="22" max="22" width="18.85546875" style="37" customWidth="1"/>
    <col min="23" max="23" width="14.85546875" style="37" customWidth="1"/>
    <col min="24" max="24" width="14.7109375" style="37" customWidth="1"/>
    <col min="25" max="16384" width="9.140625" style="37"/>
  </cols>
  <sheetData>
    <row r="1" spans="1:27" s="54" customFormat="1" ht="15.75" customHeight="1">
      <c r="X1" s="55" t="s">
        <v>1449</v>
      </c>
      <c r="AA1" s="55"/>
    </row>
    <row r="2" spans="1:27" s="54" customFormat="1">
      <c r="A2" s="61"/>
      <c r="B2" s="61"/>
      <c r="C2" s="61"/>
      <c r="D2" s="35" t="s">
        <v>255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6"/>
      <c r="V2" s="58"/>
      <c r="W2" s="58"/>
      <c r="X2" s="58"/>
      <c r="Y2" s="36"/>
      <c r="Z2" s="57"/>
      <c r="AA2" s="57"/>
    </row>
    <row r="3" spans="1:27" s="54" customFormat="1">
      <c r="A3" s="61"/>
      <c r="B3" s="61"/>
      <c r="C3" s="61"/>
      <c r="D3" s="35" t="str">
        <f>CONCATENATE("на ",UPPER(dfName))</f>
        <v>на БТФ АКТИВА БАЛАНСИРАН ETF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6"/>
      <c r="V3" s="58"/>
      <c r="W3" s="58"/>
      <c r="X3" s="58"/>
      <c r="Y3" s="58"/>
      <c r="Z3" s="59"/>
      <c r="AA3" s="59"/>
    </row>
    <row r="4" spans="1:27" s="54" customFormat="1" ht="15.75" customHeight="1">
      <c r="A4" s="61"/>
      <c r="B4" s="61"/>
      <c r="C4" s="61"/>
      <c r="D4" s="35" t="str">
        <f>CONCATENATE("към ",TEXT(EndDate,"dd.mm.yyyy")," г.")</f>
        <v>към 30.06.2026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6" t="s">
        <v>908</v>
      </c>
      <c r="W4" s="184" t="str">
        <f>ReportedCompletionDate</f>
        <v>27.07.2026</v>
      </c>
      <c r="X4" s="58"/>
      <c r="Y4" s="36"/>
      <c r="Z4" s="57"/>
      <c r="AA4" s="57"/>
    </row>
    <row r="5" spans="1:27" s="54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6" t="s">
        <v>247</v>
      </c>
      <c r="W5" s="59" t="str">
        <f>authorName</f>
        <v>Милена Аврамова</v>
      </c>
      <c r="X5" s="58"/>
      <c r="AA5" s="57"/>
    </row>
    <row r="6" spans="1:27" s="54" customFormat="1">
      <c r="D6" s="60"/>
      <c r="E6" s="477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36"/>
      <c r="V6" s="66" t="s">
        <v>249</v>
      </c>
      <c r="W6" s="62" t="str">
        <f>udManager</f>
        <v>Олга Йорданова и Ива Миткова, Прокурист</v>
      </c>
      <c r="X6" s="60"/>
      <c r="Y6" s="60"/>
      <c r="Z6" s="62"/>
      <c r="AA6" s="62"/>
    </row>
    <row r="7" spans="1:27" s="54" customFormat="1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3"/>
      <c r="V7" s="63"/>
      <c r="W7" s="60"/>
      <c r="X7" s="60"/>
      <c r="Y7" s="60"/>
      <c r="Z7" s="57"/>
    </row>
    <row r="8" spans="1:27" ht="30" customHeight="1">
      <c r="D8" s="606" t="s">
        <v>256</v>
      </c>
      <c r="E8" s="614" t="s">
        <v>257</v>
      </c>
      <c r="F8" s="615"/>
      <c r="G8" s="615"/>
      <c r="H8" s="615"/>
      <c r="I8" s="615"/>
      <c r="J8" s="615"/>
      <c r="K8" s="615"/>
      <c r="L8" s="615"/>
      <c r="M8" s="616"/>
      <c r="N8" s="608" t="s">
        <v>873</v>
      </c>
      <c r="O8" s="608" t="s">
        <v>775</v>
      </c>
      <c r="P8" s="609" t="s">
        <v>771</v>
      </c>
      <c r="Q8" s="610"/>
      <c r="R8" s="610"/>
      <c r="S8" s="610"/>
      <c r="T8" s="610"/>
      <c r="U8" s="611"/>
      <c r="V8" s="612" t="s">
        <v>772</v>
      </c>
      <c r="W8" s="608" t="s">
        <v>1493</v>
      </c>
      <c r="X8" s="608" t="s">
        <v>760</v>
      </c>
    </row>
    <row r="9" spans="1:27" ht="104.25" customHeight="1">
      <c r="D9" s="607"/>
      <c r="E9" s="39" t="s">
        <v>258</v>
      </c>
      <c r="F9" s="40" t="s">
        <v>120</v>
      </c>
      <c r="G9" s="67" t="s">
        <v>1338</v>
      </c>
      <c r="H9" s="68" t="s">
        <v>259</v>
      </c>
      <c r="I9" s="39" t="s">
        <v>990</v>
      </c>
      <c r="J9" s="39" t="s">
        <v>1456</v>
      </c>
      <c r="K9" s="67" t="s">
        <v>1457</v>
      </c>
      <c r="L9" s="67" t="s">
        <v>1458</v>
      </c>
      <c r="M9" s="67" t="s">
        <v>1459</v>
      </c>
      <c r="N9" s="608"/>
      <c r="O9" s="608"/>
      <c r="P9" s="38" t="s">
        <v>1487</v>
      </c>
      <c r="Q9" s="38" t="s">
        <v>1488</v>
      </c>
      <c r="R9" s="38" t="s">
        <v>104</v>
      </c>
      <c r="S9" s="38" t="s">
        <v>105</v>
      </c>
      <c r="T9" s="38" t="s">
        <v>1489</v>
      </c>
      <c r="U9" s="38" t="s">
        <v>1490</v>
      </c>
      <c r="V9" s="613"/>
      <c r="W9" s="608"/>
      <c r="X9" s="608"/>
    </row>
    <row r="10" spans="1:27">
      <c r="A10" s="64" t="s">
        <v>779</v>
      </c>
      <c r="B10" s="64" t="s">
        <v>780</v>
      </c>
      <c r="C10" s="64" t="s">
        <v>781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4"/>
      <c r="B11" s="64"/>
      <c r="C11" s="64"/>
      <c r="D11" s="543"/>
      <c r="E11" s="543" t="s">
        <v>1463</v>
      </c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543"/>
      <c r="X11" s="543"/>
    </row>
    <row r="12" spans="1:27">
      <c r="A12" s="54" t="str">
        <f>IF(ISBLANK(E12),"",dfName)</f>
        <v/>
      </c>
      <c r="B12" s="54" t="str">
        <f>IF(ISBLANK(E12),"",dfRG)</f>
        <v/>
      </c>
      <c r="C12" s="54" t="str">
        <f>IF(ISBLANK(E12),"",EndDate)</f>
        <v/>
      </c>
      <c r="D12" s="46">
        <v>1</v>
      </c>
      <c r="E12" s="46"/>
      <c r="F12" s="46"/>
      <c r="G12" s="47"/>
      <c r="H12" s="47"/>
      <c r="I12" s="502"/>
      <c r="J12" s="47"/>
      <c r="K12" s="47"/>
      <c r="L12" s="47"/>
      <c r="M12" s="47"/>
      <c r="N12" s="253"/>
      <c r="O12" s="503"/>
      <c r="P12" s="253"/>
      <c r="Q12" s="253"/>
      <c r="R12" s="69"/>
      <c r="S12" s="48"/>
      <c r="T12" s="48"/>
      <c r="U12" s="48"/>
      <c r="V12" s="261"/>
      <c r="W12" s="261"/>
      <c r="X12" s="52"/>
    </row>
    <row r="13" spans="1:27">
      <c r="A13" s="54" t="str">
        <f>IF(ISBLANK(E13),"",dfName)</f>
        <v/>
      </c>
      <c r="B13" s="54" t="str">
        <f>IF(ISBLANK(E13),"",dfRG)</f>
        <v/>
      </c>
      <c r="C13" s="54" t="str">
        <f>IF(ISBLANK(E13),"",EndDate)</f>
        <v/>
      </c>
      <c r="D13" s="49">
        <v>2</v>
      </c>
      <c r="E13" s="49"/>
      <c r="F13" s="49"/>
      <c r="G13" s="50"/>
      <c r="H13" s="50"/>
      <c r="I13" s="50"/>
      <c r="J13" s="50"/>
      <c r="K13" s="50"/>
      <c r="L13" s="50"/>
      <c r="M13" s="50"/>
      <c r="N13" s="254"/>
      <c r="O13" s="51"/>
      <c r="P13" s="254"/>
      <c r="Q13" s="254"/>
      <c r="R13" s="248"/>
      <c r="S13" s="41"/>
      <c r="T13" s="41"/>
      <c r="U13" s="41"/>
      <c r="V13" s="262"/>
      <c r="W13" s="262"/>
      <c r="X13" s="53"/>
    </row>
    <row r="14" spans="1:27">
      <c r="A14" s="54" t="str">
        <f t="shared" ref="A14:A77" si="0">IF(ISBLANK(E14),"",dfName)</f>
        <v/>
      </c>
      <c r="B14" s="54" t="str">
        <f t="shared" ref="B14:B77" si="1">IF(ISBLANK(E14),"",dfRG)</f>
        <v/>
      </c>
      <c r="C14" s="54" t="str">
        <f t="shared" ref="C14:C77" si="2">IF(ISBLANK(E14),"",EndDate)</f>
        <v/>
      </c>
      <c r="D14" s="49">
        <v>3</v>
      </c>
      <c r="E14" s="49"/>
      <c r="F14" s="49"/>
      <c r="G14" s="50"/>
      <c r="H14" s="50"/>
      <c r="I14" s="50"/>
      <c r="J14" s="50"/>
      <c r="K14" s="50"/>
      <c r="L14" s="50"/>
      <c r="M14" s="50"/>
      <c r="N14" s="254"/>
      <c r="O14" s="51"/>
      <c r="P14" s="254"/>
      <c r="Q14" s="254"/>
      <c r="R14" s="248"/>
      <c r="S14" s="41"/>
      <c r="T14" s="41"/>
      <c r="U14" s="41"/>
      <c r="V14" s="262"/>
      <c r="W14" s="262"/>
      <c r="X14" s="53"/>
    </row>
    <row r="15" spans="1:27">
      <c r="A15" s="54" t="str">
        <f t="shared" si="0"/>
        <v/>
      </c>
      <c r="B15" s="54" t="str">
        <f t="shared" si="1"/>
        <v/>
      </c>
      <c r="C15" s="54" t="str">
        <f t="shared" si="2"/>
        <v/>
      </c>
      <c r="D15" s="49">
        <v>4</v>
      </c>
      <c r="E15" s="49"/>
      <c r="F15" s="49"/>
      <c r="G15" s="50"/>
      <c r="H15" s="50"/>
      <c r="I15" s="50"/>
      <c r="J15" s="50"/>
      <c r="K15" s="50"/>
      <c r="L15" s="50"/>
      <c r="M15" s="50"/>
      <c r="N15" s="254"/>
      <c r="O15" s="51"/>
      <c r="P15" s="254"/>
      <c r="Q15" s="254"/>
      <c r="R15" s="248"/>
      <c r="S15" s="41"/>
      <c r="T15" s="41"/>
      <c r="U15" s="41"/>
      <c r="V15" s="262"/>
      <c r="W15" s="262"/>
      <c r="X15" s="53"/>
    </row>
    <row r="16" spans="1:27">
      <c r="A16" s="54" t="str">
        <f t="shared" si="0"/>
        <v/>
      </c>
      <c r="B16" s="54" t="str">
        <f t="shared" si="1"/>
        <v/>
      </c>
      <c r="C16" s="54" t="str">
        <f t="shared" si="2"/>
        <v/>
      </c>
      <c r="D16" s="49">
        <v>5</v>
      </c>
      <c r="E16" s="49"/>
      <c r="F16" s="49"/>
      <c r="G16" s="50"/>
      <c r="H16" s="50"/>
      <c r="I16" s="50"/>
      <c r="J16" s="50"/>
      <c r="K16" s="50"/>
      <c r="L16" s="50"/>
      <c r="M16" s="50"/>
      <c r="N16" s="254"/>
      <c r="O16" s="51"/>
      <c r="P16" s="254"/>
      <c r="Q16" s="254"/>
      <c r="R16" s="248"/>
      <c r="S16" s="41"/>
      <c r="T16" s="41"/>
      <c r="U16" s="41"/>
      <c r="V16" s="262"/>
      <c r="W16" s="262"/>
      <c r="X16" s="53"/>
    </row>
    <row r="17" spans="1:24">
      <c r="A17" s="54" t="str">
        <f t="shared" si="0"/>
        <v/>
      </c>
      <c r="B17" s="54" t="str">
        <f t="shared" si="1"/>
        <v/>
      </c>
      <c r="C17" s="54" t="str">
        <f t="shared" si="2"/>
        <v/>
      </c>
      <c r="D17" s="49">
        <v>6</v>
      </c>
      <c r="E17" s="49"/>
      <c r="F17" s="49"/>
      <c r="G17" s="50"/>
      <c r="H17" s="50"/>
      <c r="I17" s="50"/>
      <c r="J17" s="50"/>
      <c r="K17" s="50"/>
      <c r="L17" s="50"/>
      <c r="M17" s="50"/>
      <c r="N17" s="254"/>
      <c r="O17" s="51"/>
      <c r="P17" s="254"/>
      <c r="Q17" s="254"/>
      <c r="R17" s="248"/>
      <c r="S17" s="41"/>
      <c r="T17" s="41"/>
      <c r="U17" s="41"/>
      <c r="V17" s="262"/>
      <c r="W17" s="262"/>
      <c r="X17" s="53"/>
    </row>
    <row r="18" spans="1:24">
      <c r="A18" s="54" t="str">
        <f t="shared" si="0"/>
        <v/>
      </c>
      <c r="B18" s="54" t="str">
        <f t="shared" si="1"/>
        <v/>
      </c>
      <c r="C18" s="54" t="str">
        <f t="shared" si="2"/>
        <v/>
      </c>
      <c r="D18" s="49">
        <v>7</v>
      </c>
      <c r="E18" s="49"/>
      <c r="F18" s="49"/>
      <c r="G18" s="50"/>
      <c r="H18" s="50"/>
      <c r="I18" s="50"/>
      <c r="J18" s="50"/>
      <c r="K18" s="50"/>
      <c r="L18" s="50"/>
      <c r="M18" s="50"/>
      <c r="N18" s="254"/>
      <c r="O18" s="51"/>
      <c r="P18" s="254"/>
      <c r="Q18" s="254"/>
      <c r="R18" s="248"/>
      <c r="S18" s="41"/>
      <c r="T18" s="41"/>
      <c r="U18" s="41"/>
      <c r="V18" s="262"/>
      <c r="W18" s="262"/>
      <c r="X18" s="53"/>
    </row>
    <row r="19" spans="1:24">
      <c r="A19" s="54" t="str">
        <f t="shared" si="0"/>
        <v/>
      </c>
      <c r="B19" s="54" t="str">
        <f t="shared" si="1"/>
        <v/>
      </c>
      <c r="C19" s="54" t="str">
        <f t="shared" si="2"/>
        <v/>
      </c>
      <c r="D19" s="49">
        <v>8</v>
      </c>
      <c r="E19" s="49"/>
      <c r="F19" s="49"/>
      <c r="G19" s="50"/>
      <c r="H19" s="50"/>
      <c r="I19" s="50"/>
      <c r="J19" s="50"/>
      <c r="K19" s="50"/>
      <c r="L19" s="50"/>
      <c r="M19" s="50"/>
      <c r="N19" s="254"/>
      <c r="O19" s="51"/>
      <c r="P19" s="254"/>
      <c r="Q19" s="254"/>
      <c r="R19" s="248"/>
      <c r="S19" s="41"/>
      <c r="T19" s="41"/>
      <c r="U19" s="41"/>
      <c r="V19" s="262"/>
      <c r="W19" s="262"/>
      <c r="X19" s="53"/>
    </row>
    <row r="20" spans="1:24">
      <c r="A20" s="54" t="str">
        <f t="shared" si="0"/>
        <v/>
      </c>
      <c r="B20" s="54" t="str">
        <f t="shared" si="1"/>
        <v/>
      </c>
      <c r="C20" s="54" t="str">
        <f t="shared" si="2"/>
        <v/>
      </c>
      <c r="D20" s="49">
        <v>9</v>
      </c>
      <c r="E20" s="49"/>
      <c r="F20" s="49"/>
      <c r="G20" s="50"/>
      <c r="H20" s="50"/>
      <c r="I20" s="50"/>
      <c r="J20" s="50"/>
      <c r="K20" s="50"/>
      <c r="L20" s="50"/>
      <c r="M20" s="50"/>
      <c r="N20" s="254"/>
      <c r="O20" s="51"/>
      <c r="P20" s="254"/>
      <c r="Q20" s="254"/>
      <c r="R20" s="248"/>
      <c r="S20" s="41"/>
      <c r="T20" s="41"/>
      <c r="U20" s="41"/>
      <c r="V20" s="262"/>
      <c r="W20" s="262"/>
      <c r="X20" s="53"/>
    </row>
    <row r="21" spans="1:24">
      <c r="A21" s="54" t="str">
        <f t="shared" si="0"/>
        <v/>
      </c>
      <c r="B21" s="54" t="str">
        <f t="shared" si="1"/>
        <v/>
      </c>
      <c r="C21" s="54" t="str">
        <f t="shared" si="2"/>
        <v/>
      </c>
      <c r="D21" s="49">
        <v>10</v>
      </c>
      <c r="E21" s="49"/>
      <c r="F21" s="49"/>
      <c r="G21" s="50"/>
      <c r="H21" s="50"/>
      <c r="I21" s="50"/>
      <c r="J21" s="50"/>
      <c r="K21" s="50"/>
      <c r="L21" s="50"/>
      <c r="M21" s="50"/>
      <c r="N21" s="254"/>
      <c r="O21" s="51"/>
      <c r="P21" s="254"/>
      <c r="Q21" s="254"/>
      <c r="R21" s="248"/>
      <c r="S21" s="41"/>
      <c r="T21" s="41"/>
      <c r="U21" s="41"/>
      <c r="V21" s="262"/>
      <c r="W21" s="262"/>
      <c r="X21" s="53"/>
    </row>
    <row r="22" spans="1:24">
      <c r="A22" s="54" t="str">
        <f t="shared" si="0"/>
        <v/>
      </c>
      <c r="B22" s="54" t="str">
        <f t="shared" si="1"/>
        <v/>
      </c>
      <c r="C22" s="54" t="str">
        <f t="shared" si="2"/>
        <v/>
      </c>
      <c r="D22" s="49">
        <v>11</v>
      </c>
      <c r="E22" s="49"/>
      <c r="F22" s="49"/>
      <c r="G22" s="50"/>
      <c r="H22" s="50"/>
      <c r="I22" s="50"/>
      <c r="J22" s="50"/>
      <c r="K22" s="50"/>
      <c r="L22" s="50"/>
      <c r="M22" s="50"/>
      <c r="N22" s="254"/>
      <c r="O22" s="51"/>
      <c r="P22" s="254"/>
      <c r="Q22" s="254"/>
      <c r="R22" s="248"/>
      <c r="S22" s="41"/>
      <c r="T22" s="41"/>
      <c r="U22" s="41"/>
      <c r="V22" s="262"/>
      <c r="W22" s="262"/>
      <c r="X22" s="53"/>
    </row>
    <row r="23" spans="1:24">
      <c r="A23" s="54" t="str">
        <f t="shared" si="0"/>
        <v/>
      </c>
      <c r="B23" s="54" t="str">
        <f t="shared" si="1"/>
        <v/>
      </c>
      <c r="C23" s="54" t="str">
        <f t="shared" si="2"/>
        <v/>
      </c>
      <c r="D23" s="49">
        <v>12</v>
      </c>
      <c r="E23" s="49"/>
      <c r="F23" s="49"/>
      <c r="G23" s="50"/>
      <c r="H23" s="50"/>
      <c r="I23" s="50"/>
      <c r="J23" s="50"/>
      <c r="K23" s="50"/>
      <c r="L23" s="50"/>
      <c r="M23" s="50"/>
      <c r="N23" s="254"/>
      <c r="O23" s="51"/>
      <c r="P23" s="254"/>
      <c r="Q23" s="254"/>
      <c r="R23" s="248"/>
      <c r="S23" s="41"/>
      <c r="T23" s="41"/>
      <c r="U23" s="41"/>
      <c r="V23" s="262"/>
      <c r="W23" s="262"/>
      <c r="X23" s="53"/>
    </row>
    <row r="24" spans="1:24">
      <c r="A24" s="54" t="str">
        <f t="shared" si="0"/>
        <v/>
      </c>
      <c r="B24" s="54" t="str">
        <f t="shared" si="1"/>
        <v/>
      </c>
      <c r="C24" s="54" t="str">
        <f t="shared" si="2"/>
        <v/>
      </c>
      <c r="D24" s="49">
        <v>13</v>
      </c>
      <c r="E24" s="49"/>
      <c r="F24" s="49"/>
      <c r="G24" s="50"/>
      <c r="H24" s="50"/>
      <c r="I24" s="50"/>
      <c r="J24" s="50"/>
      <c r="K24" s="50"/>
      <c r="L24" s="50"/>
      <c r="M24" s="50"/>
      <c r="N24" s="254"/>
      <c r="O24" s="51"/>
      <c r="P24" s="254"/>
      <c r="Q24" s="254"/>
      <c r="R24" s="248"/>
      <c r="S24" s="41"/>
      <c r="T24" s="41"/>
      <c r="U24" s="41"/>
      <c r="V24" s="262"/>
      <c r="W24" s="262"/>
      <c r="X24" s="53"/>
    </row>
    <row r="25" spans="1:24">
      <c r="A25" s="54" t="str">
        <f t="shared" si="0"/>
        <v/>
      </c>
      <c r="B25" s="54" t="str">
        <f t="shared" si="1"/>
        <v/>
      </c>
      <c r="C25" s="54" t="str">
        <f t="shared" si="2"/>
        <v/>
      </c>
      <c r="D25" s="49">
        <v>14</v>
      </c>
      <c r="E25" s="49"/>
      <c r="F25" s="49"/>
      <c r="G25" s="50"/>
      <c r="H25" s="50"/>
      <c r="I25" s="50"/>
      <c r="J25" s="50"/>
      <c r="K25" s="50"/>
      <c r="L25" s="50"/>
      <c r="M25" s="50"/>
      <c r="N25" s="254"/>
      <c r="O25" s="51"/>
      <c r="P25" s="254"/>
      <c r="Q25" s="254"/>
      <c r="R25" s="248"/>
      <c r="S25" s="41"/>
      <c r="T25" s="41"/>
      <c r="U25" s="41"/>
      <c r="V25" s="262"/>
      <c r="W25" s="262"/>
      <c r="X25" s="53"/>
    </row>
    <row r="26" spans="1:24">
      <c r="A26" s="54" t="str">
        <f t="shared" si="0"/>
        <v/>
      </c>
      <c r="B26" s="54" t="str">
        <f t="shared" si="1"/>
        <v/>
      </c>
      <c r="C26" s="54" t="str">
        <f t="shared" si="2"/>
        <v/>
      </c>
      <c r="D26" s="49">
        <v>15</v>
      </c>
      <c r="E26" s="49"/>
      <c r="F26" s="49"/>
      <c r="G26" s="50"/>
      <c r="H26" s="50"/>
      <c r="I26" s="50"/>
      <c r="J26" s="50"/>
      <c r="K26" s="50"/>
      <c r="L26" s="50"/>
      <c r="M26" s="50"/>
      <c r="N26" s="254"/>
      <c r="O26" s="51"/>
      <c r="P26" s="254"/>
      <c r="Q26" s="254"/>
      <c r="R26" s="248"/>
      <c r="S26" s="41"/>
      <c r="T26" s="41"/>
      <c r="U26" s="41"/>
      <c r="V26" s="262"/>
      <c r="W26" s="262"/>
      <c r="X26" s="53"/>
    </row>
    <row r="27" spans="1:24">
      <c r="A27" s="54" t="str">
        <f t="shared" si="0"/>
        <v/>
      </c>
      <c r="B27" s="54" t="str">
        <f t="shared" si="1"/>
        <v/>
      </c>
      <c r="C27" s="54" t="str">
        <f t="shared" si="2"/>
        <v/>
      </c>
      <c r="D27" s="49">
        <v>16</v>
      </c>
      <c r="E27" s="49"/>
      <c r="F27" s="49"/>
      <c r="G27" s="50"/>
      <c r="H27" s="50"/>
      <c r="I27" s="50"/>
      <c r="J27" s="50"/>
      <c r="K27" s="50"/>
      <c r="L27" s="50"/>
      <c r="M27" s="50"/>
      <c r="N27" s="254"/>
      <c r="O27" s="51"/>
      <c r="P27" s="254"/>
      <c r="Q27" s="254"/>
      <c r="R27" s="248"/>
      <c r="S27" s="41"/>
      <c r="T27" s="41"/>
      <c r="U27" s="41"/>
      <c r="V27" s="262"/>
      <c r="W27" s="262"/>
      <c r="X27" s="53"/>
    </row>
    <row r="28" spans="1:24">
      <c r="A28" s="54" t="str">
        <f t="shared" si="0"/>
        <v/>
      </c>
      <c r="B28" s="54" t="str">
        <f t="shared" si="1"/>
        <v/>
      </c>
      <c r="C28" s="54" t="str">
        <f t="shared" si="2"/>
        <v/>
      </c>
      <c r="D28" s="49">
        <v>17</v>
      </c>
      <c r="E28" s="49"/>
      <c r="F28" s="49"/>
      <c r="G28" s="50"/>
      <c r="H28" s="50"/>
      <c r="I28" s="50"/>
      <c r="J28" s="50"/>
      <c r="K28" s="50"/>
      <c r="L28" s="50"/>
      <c r="M28" s="50"/>
      <c r="N28" s="254"/>
      <c r="O28" s="51"/>
      <c r="P28" s="254"/>
      <c r="Q28" s="254"/>
      <c r="R28" s="248"/>
      <c r="S28" s="41"/>
      <c r="T28" s="41"/>
      <c r="U28" s="41"/>
      <c r="V28" s="262"/>
      <c r="W28" s="262"/>
      <c r="X28" s="53"/>
    </row>
    <row r="29" spans="1:24">
      <c r="A29" s="54" t="str">
        <f t="shared" si="0"/>
        <v/>
      </c>
      <c r="B29" s="54" t="str">
        <f t="shared" si="1"/>
        <v/>
      </c>
      <c r="C29" s="54" t="str">
        <f t="shared" si="2"/>
        <v/>
      </c>
      <c r="D29" s="49">
        <v>18</v>
      </c>
      <c r="E29" s="49"/>
      <c r="F29" s="49"/>
      <c r="G29" s="50"/>
      <c r="H29" s="50"/>
      <c r="I29" s="50"/>
      <c r="J29" s="50"/>
      <c r="K29" s="50"/>
      <c r="L29" s="50"/>
      <c r="M29" s="50"/>
      <c r="N29" s="254"/>
      <c r="O29" s="51"/>
      <c r="P29" s="254"/>
      <c r="Q29" s="254"/>
      <c r="R29" s="248"/>
      <c r="S29" s="41"/>
      <c r="T29" s="41"/>
      <c r="U29" s="41"/>
      <c r="V29" s="262"/>
      <c r="W29" s="262"/>
      <c r="X29" s="53"/>
    </row>
    <row r="30" spans="1:24">
      <c r="A30" s="54" t="str">
        <f t="shared" si="0"/>
        <v/>
      </c>
      <c r="B30" s="54" t="str">
        <f t="shared" si="1"/>
        <v/>
      </c>
      <c r="C30" s="54" t="str">
        <f t="shared" si="2"/>
        <v/>
      </c>
      <c r="D30" s="49">
        <v>19</v>
      </c>
      <c r="E30" s="49"/>
      <c r="F30" s="49"/>
      <c r="G30" s="50"/>
      <c r="H30" s="50"/>
      <c r="I30" s="50"/>
      <c r="J30" s="50"/>
      <c r="K30" s="50"/>
      <c r="L30" s="50"/>
      <c r="M30" s="50"/>
      <c r="N30" s="254"/>
      <c r="O30" s="51"/>
      <c r="P30" s="254"/>
      <c r="Q30" s="254"/>
      <c r="R30" s="248"/>
      <c r="S30" s="41"/>
      <c r="T30" s="41"/>
      <c r="U30" s="41"/>
      <c r="V30" s="262"/>
      <c r="W30" s="262"/>
      <c r="X30" s="53"/>
    </row>
    <row r="31" spans="1:24">
      <c r="A31" s="54" t="str">
        <f t="shared" si="0"/>
        <v/>
      </c>
      <c r="B31" s="54" t="str">
        <f t="shared" si="1"/>
        <v/>
      </c>
      <c r="C31" s="54" t="str">
        <f t="shared" si="2"/>
        <v/>
      </c>
      <c r="D31" s="49">
        <v>20</v>
      </c>
      <c r="E31" s="49"/>
      <c r="F31" s="49"/>
      <c r="G31" s="50"/>
      <c r="H31" s="50"/>
      <c r="I31" s="50"/>
      <c r="J31" s="50"/>
      <c r="K31" s="50"/>
      <c r="L31" s="50"/>
      <c r="M31" s="50"/>
      <c r="N31" s="254"/>
      <c r="O31" s="51"/>
      <c r="P31" s="254"/>
      <c r="Q31" s="254"/>
      <c r="R31" s="248"/>
      <c r="S31" s="41"/>
      <c r="T31" s="41"/>
      <c r="U31" s="41"/>
      <c r="V31" s="262"/>
      <c r="W31" s="262"/>
      <c r="X31" s="53"/>
    </row>
    <row r="32" spans="1:24">
      <c r="A32" s="54" t="str">
        <f t="shared" si="0"/>
        <v/>
      </c>
      <c r="B32" s="54" t="str">
        <f t="shared" si="1"/>
        <v/>
      </c>
      <c r="C32" s="54" t="str">
        <f t="shared" si="2"/>
        <v/>
      </c>
      <c r="D32" s="49">
        <v>21</v>
      </c>
      <c r="E32" s="49"/>
      <c r="F32" s="49"/>
      <c r="G32" s="50"/>
      <c r="H32" s="50"/>
      <c r="I32" s="50"/>
      <c r="J32" s="50"/>
      <c r="K32" s="50"/>
      <c r="L32" s="50"/>
      <c r="M32" s="50"/>
      <c r="N32" s="254"/>
      <c r="O32" s="51"/>
      <c r="P32" s="254"/>
      <c r="Q32" s="254"/>
      <c r="R32" s="248"/>
      <c r="S32" s="41"/>
      <c r="T32" s="41"/>
      <c r="U32" s="41"/>
      <c r="V32" s="262"/>
      <c r="W32" s="262"/>
      <c r="X32" s="53"/>
    </row>
    <row r="33" spans="1:24">
      <c r="A33" s="54" t="str">
        <f t="shared" si="0"/>
        <v/>
      </c>
      <c r="B33" s="54" t="str">
        <f t="shared" si="1"/>
        <v/>
      </c>
      <c r="C33" s="54" t="str">
        <f t="shared" si="2"/>
        <v/>
      </c>
      <c r="D33" s="49">
        <v>22</v>
      </c>
      <c r="E33" s="49"/>
      <c r="F33" s="49"/>
      <c r="G33" s="50"/>
      <c r="H33" s="50"/>
      <c r="I33" s="50"/>
      <c r="J33" s="50"/>
      <c r="K33" s="50"/>
      <c r="L33" s="50"/>
      <c r="M33" s="50"/>
      <c r="N33" s="254"/>
      <c r="O33" s="51"/>
      <c r="P33" s="254"/>
      <c r="Q33" s="254"/>
      <c r="R33" s="248"/>
      <c r="S33" s="41"/>
      <c r="T33" s="41"/>
      <c r="U33" s="41"/>
      <c r="V33" s="262"/>
      <c r="W33" s="262"/>
      <c r="X33" s="53"/>
    </row>
    <row r="34" spans="1:24">
      <c r="A34" s="54" t="str">
        <f t="shared" si="0"/>
        <v/>
      </c>
      <c r="B34" s="54" t="str">
        <f t="shared" si="1"/>
        <v/>
      </c>
      <c r="C34" s="54" t="str">
        <f t="shared" si="2"/>
        <v/>
      </c>
      <c r="D34" s="49">
        <v>23</v>
      </c>
      <c r="E34" s="49"/>
      <c r="F34" s="49"/>
      <c r="G34" s="50"/>
      <c r="H34" s="50"/>
      <c r="I34" s="50"/>
      <c r="J34" s="50"/>
      <c r="K34" s="50"/>
      <c r="L34" s="50"/>
      <c r="M34" s="50"/>
      <c r="N34" s="254"/>
      <c r="O34" s="51"/>
      <c r="P34" s="254"/>
      <c r="Q34" s="254"/>
      <c r="R34" s="248"/>
      <c r="S34" s="41"/>
      <c r="T34" s="41"/>
      <c r="U34" s="41"/>
      <c r="V34" s="262"/>
      <c r="W34" s="262"/>
      <c r="X34" s="53"/>
    </row>
    <row r="35" spans="1:24">
      <c r="A35" s="54" t="str">
        <f t="shared" si="0"/>
        <v/>
      </c>
      <c r="B35" s="54" t="str">
        <f t="shared" si="1"/>
        <v/>
      </c>
      <c r="C35" s="54" t="str">
        <f t="shared" si="2"/>
        <v/>
      </c>
      <c r="D35" s="49">
        <v>24</v>
      </c>
      <c r="E35" s="49"/>
      <c r="F35" s="49"/>
      <c r="G35" s="50"/>
      <c r="H35" s="50"/>
      <c r="I35" s="50"/>
      <c r="J35" s="50"/>
      <c r="K35" s="50"/>
      <c r="L35" s="50"/>
      <c r="M35" s="50"/>
      <c r="N35" s="254"/>
      <c r="O35" s="51"/>
      <c r="P35" s="254"/>
      <c r="Q35" s="254"/>
      <c r="R35" s="248"/>
      <c r="S35" s="41"/>
      <c r="T35" s="41"/>
      <c r="U35" s="41"/>
      <c r="V35" s="262"/>
      <c r="W35" s="262"/>
      <c r="X35" s="53"/>
    </row>
    <row r="36" spans="1:24">
      <c r="A36" s="54" t="str">
        <f t="shared" si="0"/>
        <v/>
      </c>
      <c r="B36" s="54" t="str">
        <f t="shared" si="1"/>
        <v/>
      </c>
      <c r="C36" s="54" t="str">
        <f t="shared" si="2"/>
        <v/>
      </c>
      <c r="D36" s="49">
        <v>25</v>
      </c>
      <c r="E36" s="49"/>
      <c r="F36" s="49"/>
      <c r="G36" s="50"/>
      <c r="H36" s="50"/>
      <c r="I36" s="50"/>
      <c r="J36" s="50"/>
      <c r="K36" s="50"/>
      <c r="L36" s="50"/>
      <c r="M36" s="50"/>
      <c r="N36" s="254"/>
      <c r="O36" s="51"/>
      <c r="P36" s="254"/>
      <c r="Q36" s="254"/>
      <c r="R36" s="248"/>
      <c r="S36" s="41"/>
      <c r="T36" s="41"/>
      <c r="U36" s="41"/>
      <c r="V36" s="262"/>
      <c r="W36" s="262"/>
      <c r="X36" s="53"/>
    </row>
    <row r="37" spans="1:24">
      <c r="A37" s="54" t="str">
        <f t="shared" si="0"/>
        <v/>
      </c>
      <c r="B37" s="54" t="str">
        <f t="shared" si="1"/>
        <v/>
      </c>
      <c r="C37" s="54" t="str">
        <f t="shared" si="2"/>
        <v/>
      </c>
      <c r="D37" s="49">
        <v>26</v>
      </c>
      <c r="E37" s="49"/>
      <c r="F37" s="49"/>
      <c r="G37" s="50"/>
      <c r="H37" s="50"/>
      <c r="I37" s="50"/>
      <c r="J37" s="50"/>
      <c r="K37" s="50"/>
      <c r="L37" s="50"/>
      <c r="M37" s="50"/>
      <c r="N37" s="254"/>
      <c r="O37" s="51"/>
      <c r="P37" s="254"/>
      <c r="Q37" s="254"/>
      <c r="R37" s="248"/>
      <c r="S37" s="41"/>
      <c r="T37" s="41"/>
      <c r="U37" s="41"/>
      <c r="V37" s="262"/>
      <c r="W37" s="262"/>
      <c r="X37" s="53"/>
    </row>
    <row r="38" spans="1:24">
      <c r="A38" s="54" t="str">
        <f t="shared" si="0"/>
        <v/>
      </c>
      <c r="B38" s="54" t="str">
        <f t="shared" si="1"/>
        <v/>
      </c>
      <c r="C38" s="54" t="str">
        <f t="shared" si="2"/>
        <v/>
      </c>
      <c r="D38" s="49">
        <v>27</v>
      </c>
      <c r="E38" s="49"/>
      <c r="F38" s="49"/>
      <c r="G38" s="50"/>
      <c r="H38" s="50"/>
      <c r="I38" s="50"/>
      <c r="J38" s="50"/>
      <c r="K38" s="50"/>
      <c r="L38" s="50"/>
      <c r="M38" s="50"/>
      <c r="N38" s="254"/>
      <c r="O38" s="51"/>
      <c r="P38" s="254"/>
      <c r="Q38" s="254"/>
      <c r="R38" s="248"/>
      <c r="S38" s="41"/>
      <c r="T38" s="41"/>
      <c r="U38" s="41"/>
      <c r="V38" s="262"/>
      <c r="W38" s="262"/>
      <c r="X38" s="53"/>
    </row>
    <row r="39" spans="1:24">
      <c r="A39" s="54" t="str">
        <f t="shared" si="0"/>
        <v/>
      </c>
      <c r="B39" s="54" t="str">
        <f t="shared" si="1"/>
        <v/>
      </c>
      <c r="C39" s="54" t="str">
        <f t="shared" si="2"/>
        <v/>
      </c>
      <c r="D39" s="49">
        <v>28</v>
      </c>
      <c r="E39" s="49"/>
      <c r="F39" s="49"/>
      <c r="G39" s="50"/>
      <c r="H39" s="50"/>
      <c r="I39" s="50"/>
      <c r="J39" s="50"/>
      <c r="K39" s="50"/>
      <c r="L39" s="50"/>
      <c r="M39" s="50"/>
      <c r="N39" s="254"/>
      <c r="O39" s="51"/>
      <c r="P39" s="254"/>
      <c r="Q39" s="254"/>
      <c r="R39" s="248"/>
      <c r="S39" s="41"/>
      <c r="T39" s="41"/>
      <c r="U39" s="41"/>
      <c r="V39" s="262"/>
      <c r="W39" s="262"/>
      <c r="X39" s="53"/>
    </row>
    <row r="40" spans="1:24">
      <c r="A40" s="54" t="str">
        <f t="shared" si="0"/>
        <v/>
      </c>
      <c r="B40" s="54" t="str">
        <f t="shared" si="1"/>
        <v/>
      </c>
      <c r="C40" s="54" t="str">
        <f t="shared" si="2"/>
        <v/>
      </c>
      <c r="D40" s="49">
        <v>29</v>
      </c>
      <c r="E40" s="49"/>
      <c r="F40" s="49"/>
      <c r="G40" s="50"/>
      <c r="H40" s="50"/>
      <c r="I40" s="50"/>
      <c r="J40" s="50"/>
      <c r="K40" s="50"/>
      <c r="L40" s="50"/>
      <c r="M40" s="50"/>
      <c r="N40" s="254"/>
      <c r="O40" s="51"/>
      <c r="P40" s="254"/>
      <c r="Q40" s="254"/>
      <c r="R40" s="248"/>
      <c r="S40" s="41"/>
      <c r="T40" s="41"/>
      <c r="U40" s="41"/>
      <c r="V40" s="262"/>
      <c r="W40" s="262"/>
      <c r="X40" s="53"/>
    </row>
    <row r="41" spans="1:24">
      <c r="A41" s="54" t="str">
        <f t="shared" si="0"/>
        <v/>
      </c>
      <c r="B41" s="54" t="str">
        <f t="shared" si="1"/>
        <v/>
      </c>
      <c r="C41" s="54" t="str">
        <f t="shared" si="2"/>
        <v/>
      </c>
      <c r="D41" s="49">
        <v>30</v>
      </c>
      <c r="E41" s="49"/>
      <c r="F41" s="49"/>
      <c r="G41" s="50"/>
      <c r="H41" s="50"/>
      <c r="I41" s="50"/>
      <c r="J41" s="50"/>
      <c r="K41" s="50"/>
      <c r="L41" s="50"/>
      <c r="M41" s="50"/>
      <c r="N41" s="254"/>
      <c r="O41" s="51"/>
      <c r="P41" s="254"/>
      <c r="Q41" s="254"/>
      <c r="R41" s="248"/>
      <c r="S41" s="41"/>
      <c r="T41" s="41"/>
      <c r="U41" s="41"/>
      <c r="V41" s="262"/>
      <c r="W41" s="262"/>
      <c r="X41" s="53"/>
    </row>
    <row r="42" spans="1:24">
      <c r="A42" s="54" t="str">
        <f t="shared" si="0"/>
        <v/>
      </c>
      <c r="B42" s="54" t="str">
        <f t="shared" si="1"/>
        <v/>
      </c>
      <c r="C42" s="54" t="str">
        <f t="shared" si="2"/>
        <v/>
      </c>
      <c r="D42" s="49">
        <v>31</v>
      </c>
      <c r="E42" s="49"/>
      <c r="F42" s="49"/>
      <c r="G42" s="50"/>
      <c r="H42" s="50"/>
      <c r="I42" s="50"/>
      <c r="J42" s="50"/>
      <c r="K42" s="50"/>
      <c r="L42" s="50"/>
      <c r="M42" s="50"/>
      <c r="N42" s="254"/>
      <c r="O42" s="51"/>
      <c r="P42" s="254"/>
      <c r="Q42" s="254"/>
      <c r="R42" s="248"/>
      <c r="S42" s="41"/>
      <c r="T42" s="41"/>
      <c r="U42" s="41"/>
      <c r="V42" s="262"/>
      <c r="W42" s="262"/>
      <c r="X42" s="53"/>
    </row>
    <row r="43" spans="1:24">
      <c r="A43" s="54" t="str">
        <f t="shared" si="0"/>
        <v/>
      </c>
      <c r="B43" s="54" t="str">
        <f t="shared" si="1"/>
        <v/>
      </c>
      <c r="C43" s="54" t="str">
        <f t="shared" si="2"/>
        <v/>
      </c>
      <c r="D43" s="49">
        <v>32</v>
      </c>
      <c r="E43" s="49"/>
      <c r="F43" s="49"/>
      <c r="G43" s="50"/>
      <c r="H43" s="50"/>
      <c r="I43" s="50"/>
      <c r="J43" s="50"/>
      <c r="K43" s="50"/>
      <c r="L43" s="50"/>
      <c r="M43" s="50"/>
      <c r="N43" s="254"/>
      <c r="O43" s="51"/>
      <c r="P43" s="254"/>
      <c r="Q43" s="254"/>
      <c r="R43" s="248"/>
      <c r="S43" s="41"/>
      <c r="T43" s="41"/>
      <c r="U43" s="41"/>
      <c r="V43" s="262"/>
      <c r="W43" s="262"/>
      <c r="X43" s="53"/>
    </row>
    <row r="44" spans="1:24">
      <c r="A44" s="54" t="str">
        <f t="shared" si="0"/>
        <v/>
      </c>
      <c r="B44" s="54" t="str">
        <f t="shared" si="1"/>
        <v/>
      </c>
      <c r="C44" s="54" t="str">
        <f t="shared" si="2"/>
        <v/>
      </c>
      <c r="D44" s="49">
        <v>33</v>
      </c>
      <c r="E44" s="49"/>
      <c r="F44" s="49"/>
      <c r="G44" s="50"/>
      <c r="H44" s="50"/>
      <c r="I44" s="50"/>
      <c r="J44" s="50"/>
      <c r="K44" s="50"/>
      <c r="L44" s="50"/>
      <c r="M44" s="50"/>
      <c r="N44" s="254"/>
      <c r="O44" s="51"/>
      <c r="P44" s="254"/>
      <c r="Q44" s="254"/>
      <c r="R44" s="248"/>
      <c r="S44" s="41"/>
      <c r="T44" s="41"/>
      <c r="U44" s="41"/>
      <c r="V44" s="262"/>
      <c r="W44" s="262"/>
      <c r="X44" s="53"/>
    </row>
    <row r="45" spans="1:24">
      <c r="A45" s="54" t="str">
        <f t="shared" si="0"/>
        <v/>
      </c>
      <c r="B45" s="54" t="str">
        <f t="shared" si="1"/>
        <v/>
      </c>
      <c r="C45" s="54" t="str">
        <f t="shared" si="2"/>
        <v/>
      </c>
      <c r="D45" s="49">
        <v>34</v>
      </c>
      <c r="E45" s="49"/>
      <c r="F45" s="49"/>
      <c r="G45" s="50"/>
      <c r="H45" s="50"/>
      <c r="I45" s="50"/>
      <c r="J45" s="50"/>
      <c r="K45" s="50"/>
      <c r="L45" s="50"/>
      <c r="M45" s="50"/>
      <c r="N45" s="254"/>
      <c r="O45" s="51"/>
      <c r="P45" s="254"/>
      <c r="Q45" s="254"/>
      <c r="R45" s="248"/>
      <c r="S45" s="41"/>
      <c r="T45" s="41"/>
      <c r="U45" s="41"/>
      <c r="V45" s="262"/>
      <c r="W45" s="262"/>
      <c r="X45" s="53"/>
    </row>
    <row r="46" spans="1:24">
      <c r="A46" s="54" t="str">
        <f t="shared" si="0"/>
        <v/>
      </c>
      <c r="B46" s="54" t="str">
        <f t="shared" si="1"/>
        <v/>
      </c>
      <c r="C46" s="54" t="str">
        <f t="shared" si="2"/>
        <v/>
      </c>
      <c r="D46" s="49">
        <v>35</v>
      </c>
      <c r="E46" s="49"/>
      <c r="F46" s="49"/>
      <c r="G46" s="50"/>
      <c r="H46" s="50"/>
      <c r="I46" s="50"/>
      <c r="J46" s="50"/>
      <c r="K46" s="50"/>
      <c r="L46" s="50"/>
      <c r="M46" s="50"/>
      <c r="N46" s="254"/>
      <c r="O46" s="51"/>
      <c r="P46" s="254"/>
      <c r="Q46" s="254"/>
      <c r="R46" s="248"/>
      <c r="S46" s="41"/>
      <c r="T46" s="41"/>
      <c r="U46" s="41"/>
      <c r="V46" s="262"/>
      <c r="W46" s="262"/>
      <c r="X46" s="53"/>
    </row>
    <row r="47" spans="1:24">
      <c r="A47" s="54" t="str">
        <f t="shared" si="0"/>
        <v/>
      </c>
      <c r="B47" s="54" t="str">
        <f t="shared" si="1"/>
        <v/>
      </c>
      <c r="C47" s="54" t="str">
        <f t="shared" si="2"/>
        <v/>
      </c>
      <c r="D47" s="49">
        <v>36</v>
      </c>
      <c r="E47" s="49"/>
      <c r="F47" s="49"/>
      <c r="G47" s="50"/>
      <c r="H47" s="50"/>
      <c r="I47" s="50"/>
      <c r="J47" s="50"/>
      <c r="K47" s="50"/>
      <c r="L47" s="50"/>
      <c r="M47" s="50"/>
      <c r="N47" s="254"/>
      <c r="O47" s="51"/>
      <c r="P47" s="254"/>
      <c r="Q47" s="254"/>
      <c r="R47" s="248"/>
      <c r="S47" s="41"/>
      <c r="T47" s="41"/>
      <c r="U47" s="41"/>
      <c r="V47" s="262"/>
      <c r="W47" s="262"/>
      <c r="X47" s="53"/>
    </row>
    <row r="48" spans="1:24">
      <c r="A48" s="54" t="str">
        <f t="shared" si="0"/>
        <v/>
      </c>
      <c r="B48" s="54" t="str">
        <f t="shared" si="1"/>
        <v/>
      </c>
      <c r="C48" s="54" t="str">
        <f t="shared" si="2"/>
        <v/>
      </c>
      <c r="D48" s="49">
        <v>37</v>
      </c>
      <c r="E48" s="49"/>
      <c r="F48" s="49"/>
      <c r="G48" s="50"/>
      <c r="H48" s="50"/>
      <c r="I48" s="50"/>
      <c r="J48" s="50"/>
      <c r="K48" s="50"/>
      <c r="L48" s="50"/>
      <c r="M48" s="50"/>
      <c r="N48" s="254"/>
      <c r="O48" s="51"/>
      <c r="P48" s="254"/>
      <c r="Q48" s="254"/>
      <c r="R48" s="248"/>
      <c r="S48" s="41"/>
      <c r="T48" s="41"/>
      <c r="U48" s="41"/>
      <c r="V48" s="262"/>
      <c r="W48" s="262"/>
      <c r="X48" s="53"/>
    </row>
    <row r="49" spans="1:24">
      <c r="A49" s="54" t="str">
        <f t="shared" si="0"/>
        <v/>
      </c>
      <c r="B49" s="54" t="str">
        <f t="shared" si="1"/>
        <v/>
      </c>
      <c r="C49" s="54" t="str">
        <f t="shared" si="2"/>
        <v/>
      </c>
      <c r="D49" s="49">
        <v>38</v>
      </c>
      <c r="E49" s="49"/>
      <c r="F49" s="49"/>
      <c r="G49" s="50"/>
      <c r="H49" s="50"/>
      <c r="I49" s="50"/>
      <c r="J49" s="50"/>
      <c r="K49" s="50"/>
      <c r="L49" s="50"/>
      <c r="M49" s="50"/>
      <c r="N49" s="254"/>
      <c r="O49" s="51"/>
      <c r="P49" s="254"/>
      <c r="Q49" s="254"/>
      <c r="R49" s="248"/>
      <c r="S49" s="41"/>
      <c r="T49" s="41"/>
      <c r="U49" s="41"/>
      <c r="V49" s="262"/>
      <c r="W49" s="262"/>
      <c r="X49" s="53"/>
    </row>
    <row r="50" spans="1:24">
      <c r="A50" s="54" t="str">
        <f t="shared" si="0"/>
        <v/>
      </c>
      <c r="B50" s="54" t="str">
        <f t="shared" si="1"/>
        <v/>
      </c>
      <c r="C50" s="54" t="str">
        <f t="shared" si="2"/>
        <v/>
      </c>
      <c r="D50" s="49">
        <v>39</v>
      </c>
      <c r="E50" s="49"/>
      <c r="F50" s="49"/>
      <c r="G50" s="50"/>
      <c r="H50" s="50"/>
      <c r="I50" s="50"/>
      <c r="J50" s="50"/>
      <c r="K50" s="50"/>
      <c r="L50" s="50"/>
      <c r="M50" s="50"/>
      <c r="N50" s="254"/>
      <c r="O50" s="51"/>
      <c r="P50" s="254"/>
      <c r="Q50" s="254"/>
      <c r="R50" s="248"/>
      <c r="S50" s="41"/>
      <c r="T50" s="41"/>
      <c r="U50" s="41"/>
      <c r="V50" s="262"/>
      <c r="W50" s="262"/>
      <c r="X50" s="53"/>
    </row>
    <row r="51" spans="1:24">
      <c r="A51" s="54" t="str">
        <f t="shared" si="0"/>
        <v/>
      </c>
      <c r="B51" s="54" t="str">
        <f t="shared" si="1"/>
        <v/>
      </c>
      <c r="C51" s="54" t="str">
        <f t="shared" si="2"/>
        <v/>
      </c>
      <c r="D51" s="49">
        <v>40</v>
      </c>
      <c r="E51" s="49"/>
      <c r="F51" s="49"/>
      <c r="G51" s="50"/>
      <c r="H51" s="50"/>
      <c r="I51" s="50"/>
      <c r="J51" s="50"/>
      <c r="K51" s="50"/>
      <c r="L51" s="50"/>
      <c r="M51" s="50"/>
      <c r="N51" s="254"/>
      <c r="O51" s="51"/>
      <c r="P51" s="254"/>
      <c r="Q51" s="254"/>
      <c r="R51" s="248"/>
      <c r="S51" s="41"/>
      <c r="T51" s="41"/>
      <c r="U51" s="41"/>
      <c r="V51" s="262"/>
      <c r="W51" s="262"/>
      <c r="X51" s="53"/>
    </row>
    <row r="52" spans="1:24">
      <c r="A52" s="54" t="str">
        <f t="shared" si="0"/>
        <v/>
      </c>
      <c r="B52" s="54" t="str">
        <f t="shared" si="1"/>
        <v/>
      </c>
      <c r="C52" s="54" t="str">
        <f t="shared" si="2"/>
        <v/>
      </c>
      <c r="D52" s="49">
        <v>41</v>
      </c>
      <c r="E52" s="49"/>
      <c r="F52" s="49"/>
      <c r="G52" s="50"/>
      <c r="H52" s="50"/>
      <c r="I52" s="50"/>
      <c r="J52" s="50"/>
      <c r="K52" s="50"/>
      <c r="L52" s="50"/>
      <c r="M52" s="50"/>
      <c r="N52" s="254"/>
      <c r="O52" s="51"/>
      <c r="P52" s="254"/>
      <c r="Q52" s="254"/>
      <c r="R52" s="248"/>
      <c r="S52" s="41"/>
      <c r="T52" s="41"/>
      <c r="U52" s="41"/>
      <c r="V52" s="262"/>
      <c r="W52" s="262"/>
      <c r="X52" s="53"/>
    </row>
    <row r="53" spans="1:24">
      <c r="A53" s="54" t="str">
        <f t="shared" si="0"/>
        <v/>
      </c>
      <c r="B53" s="54" t="str">
        <f t="shared" si="1"/>
        <v/>
      </c>
      <c r="C53" s="54" t="str">
        <f t="shared" si="2"/>
        <v/>
      </c>
      <c r="D53" s="49">
        <v>42</v>
      </c>
      <c r="E53" s="49"/>
      <c r="F53" s="49"/>
      <c r="G53" s="50"/>
      <c r="H53" s="50"/>
      <c r="I53" s="50"/>
      <c r="J53" s="50"/>
      <c r="K53" s="50"/>
      <c r="L53" s="50"/>
      <c r="M53" s="50"/>
      <c r="N53" s="254"/>
      <c r="O53" s="51"/>
      <c r="P53" s="254"/>
      <c r="Q53" s="254"/>
      <c r="R53" s="248"/>
      <c r="S53" s="41"/>
      <c r="T53" s="41"/>
      <c r="U53" s="41"/>
      <c r="V53" s="262"/>
      <c r="W53" s="262"/>
      <c r="X53" s="53"/>
    </row>
    <row r="54" spans="1:24">
      <c r="A54" s="54" t="str">
        <f t="shared" si="0"/>
        <v/>
      </c>
      <c r="B54" s="54" t="str">
        <f t="shared" si="1"/>
        <v/>
      </c>
      <c r="C54" s="54" t="str">
        <f t="shared" si="2"/>
        <v/>
      </c>
      <c r="D54" s="49">
        <v>43</v>
      </c>
      <c r="E54" s="49"/>
      <c r="F54" s="49"/>
      <c r="G54" s="50"/>
      <c r="H54" s="50"/>
      <c r="I54" s="50"/>
      <c r="J54" s="50"/>
      <c r="K54" s="50"/>
      <c r="L54" s="50"/>
      <c r="M54" s="50"/>
      <c r="N54" s="254"/>
      <c r="O54" s="51"/>
      <c r="P54" s="254"/>
      <c r="Q54" s="254"/>
      <c r="R54" s="248"/>
      <c r="S54" s="41"/>
      <c r="T54" s="41"/>
      <c r="U54" s="41"/>
      <c r="V54" s="262"/>
      <c r="W54" s="262"/>
      <c r="X54" s="53"/>
    </row>
    <row r="55" spans="1:24">
      <c r="A55" s="54" t="str">
        <f t="shared" si="0"/>
        <v/>
      </c>
      <c r="B55" s="54" t="str">
        <f t="shared" si="1"/>
        <v/>
      </c>
      <c r="C55" s="54" t="str">
        <f t="shared" si="2"/>
        <v/>
      </c>
      <c r="D55" s="49">
        <v>44</v>
      </c>
      <c r="E55" s="49"/>
      <c r="F55" s="49"/>
      <c r="G55" s="50"/>
      <c r="H55" s="50"/>
      <c r="I55" s="50"/>
      <c r="J55" s="50"/>
      <c r="K55" s="50"/>
      <c r="L55" s="50"/>
      <c r="M55" s="50"/>
      <c r="N55" s="254"/>
      <c r="O55" s="51"/>
      <c r="P55" s="254"/>
      <c r="Q55" s="254"/>
      <c r="R55" s="248"/>
      <c r="S55" s="41"/>
      <c r="T55" s="41"/>
      <c r="U55" s="41"/>
      <c r="V55" s="262"/>
      <c r="W55" s="262"/>
      <c r="X55" s="53"/>
    </row>
    <row r="56" spans="1:24">
      <c r="A56" s="54" t="str">
        <f t="shared" si="0"/>
        <v/>
      </c>
      <c r="B56" s="54" t="str">
        <f t="shared" si="1"/>
        <v/>
      </c>
      <c r="C56" s="54" t="str">
        <f t="shared" si="2"/>
        <v/>
      </c>
      <c r="D56" s="49">
        <v>45</v>
      </c>
      <c r="E56" s="49"/>
      <c r="F56" s="49"/>
      <c r="G56" s="50"/>
      <c r="H56" s="50"/>
      <c r="I56" s="50"/>
      <c r="J56" s="50"/>
      <c r="K56" s="50"/>
      <c r="L56" s="50"/>
      <c r="M56" s="50"/>
      <c r="N56" s="254"/>
      <c r="O56" s="51"/>
      <c r="P56" s="254"/>
      <c r="Q56" s="254"/>
      <c r="R56" s="248"/>
      <c r="S56" s="41"/>
      <c r="T56" s="41"/>
      <c r="U56" s="41"/>
      <c r="V56" s="262"/>
      <c r="W56" s="262"/>
      <c r="X56" s="53"/>
    </row>
    <row r="57" spans="1:24">
      <c r="A57" s="54" t="str">
        <f t="shared" si="0"/>
        <v/>
      </c>
      <c r="B57" s="54" t="str">
        <f t="shared" si="1"/>
        <v/>
      </c>
      <c r="C57" s="54" t="str">
        <f t="shared" si="2"/>
        <v/>
      </c>
      <c r="D57" s="49">
        <v>46</v>
      </c>
      <c r="E57" s="49"/>
      <c r="F57" s="49"/>
      <c r="G57" s="50"/>
      <c r="H57" s="50"/>
      <c r="I57" s="50"/>
      <c r="J57" s="50"/>
      <c r="K57" s="50"/>
      <c r="L57" s="50"/>
      <c r="M57" s="50"/>
      <c r="N57" s="254"/>
      <c r="O57" s="51"/>
      <c r="P57" s="254"/>
      <c r="Q57" s="254"/>
      <c r="R57" s="248"/>
      <c r="S57" s="41"/>
      <c r="T57" s="41"/>
      <c r="U57" s="41"/>
      <c r="V57" s="262"/>
      <c r="W57" s="262"/>
      <c r="X57" s="53"/>
    </row>
    <row r="58" spans="1:24">
      <c r="A58" s="54" t="str">
        <f t="shared" si="0"/>
        <v/>
      </c>
      <c r="B58" s="54" t="str">
        <f t="shared" si="1"/>
        <v/>
      </c>
      <c r="C58" s="54" t="str">
        <f t="shared" si="2"/>
        <v/>
      </c>
      <c r="D58" s="49">
        <v>47</v>
      </c>
      <c r="E58" s="49"/>
      <c r="F58" s="49"/>
      <c r="G58" s="50"/>
      <c r="H58" s="50"/>
      <c r="I58" s="50"/>
      <c r="J58" s="50"/>
      <c r="K58" s="50"/>
      <c r="L58" s="50"/>
      <c r="M58" s="50"/>
      <c r="N58" s="254"/>
      <c r="O58" s="51"/>
      <c r="P58" s="254"/>
      <c r="Q58" s="254"/>
      <c r="R58" s="248"/>
      <c r="S58" s="41"/>
      <c r="T58" s="41"/>
      <c r="U58" s="41"/>
      <c r="V58" s="262"/>
      <c r="W58" s="262"/>
      <c r="X58" s="53"/>
    </row>
    <row r="59" spans="1:24">
      <c r="A59" s="54" t="str">
        <f t="shared" si="0"/>
        <v/>
      </c>
      <c r="B59" s="54" t="str">
        <f t="shared" si="1"/>
        <v/>
      </c>
      <c r="C59" s="54" t="str">
        <f t="shared" si="2"/>
        <v/>
      </c>
      <c r="D59" s="49">
        <v>48</v>
      </c>
      <c r="E59" s="49"/>
      <c r="F59" s="49"/>
      <c r="G59" s="50"/>
      <c r="H59" s="50"/>
      <c r="I59" s="50"/>
      <c r="J59" s="50"/>
      <c r="K59" s="50"/>
      <c r="L59" s="50"/>
      <c r="M59" s="50"/>
      <c r="N59" s="254"/>
      <c r="O59" s="51"/>
      <c r="P59" s="254"/>
      <c r="Q59" s="254"/>
      <c r="R59" s="248"/>
      <c r="S59" s="41"/>
      <c r="T59" s="41"/>
      <c r="U59" s="41"/>
      <c r="V59" s="262"/>
      <c r="W59" s="262"/>
      <c r="X59" s="53"/>
    </row>
    <row r="60" spans="1:24">
      <c r="A60" s="54" t="str">
        <f t="shared" si="0"/>
        <v/>
      </c>
      <c r="B60" s="54" t="str">
        <f t="shared" si="1"/>
        <v/>
      </c>
      <c r="C60" s="54" t="str">
        <f t="shared" si="2"/>
        <v/>
      </c>
      <c r="D60" s="49">
        <v>49</v>
      </c>
      <c r="E60" s="49"/>
      <c r="F60" s="49"/>
      <c r="G60" s="50"/>
      <c r="H60" s="50"/>
      <c r="I60" s="50"/>
      <c r="J60" s="50"/>
      <c r="K60" s="50"/>
      <c r="L60" s="50"/>
      <c r="M60" s="50"/>
      <c r="N60" s="254"/>
      <c r="O60" s="51"/>
      <c r="P60" s="254"/>
      <c r="Q60" s="254"/>
      <c r="R60" s="248"/>
      <c r="S60" s="41"/>
      <c r="T60" s="41"/>
      <c r="U60" s="41"/>
      <c r="V60" s="262"/>
      <c r="W60" s="262"/>
      <c r="X60" s="53"/>
    </row>
    <row r="61" spans="1:24">
      <c r="A61" s="54" t="str">
        <f t="shared" si="0"/>
        <v/>
      </c>
      <c r="B61" s="54" t="str">
        <f t="shared" si="1"/>
        <v/>
      </c>
      <c r="C61" s="54" t="str">
        <f t="shared" si="2"/>
        <v/>
      </c>
      <c r="D61" s="49">
        <v>50</v>
      </c>
      <c r="E61" s="49"/>
      <c r="F61" s="49"/>
      <c r="G61" s="50"/>
      <c r="H61" s="50"/>
      <c r="I61" s="50"/>
      <c r="J61" s="50"/>
      <c r="K61" s="50"/>
      <c r="L61" s="50"/>
      <c r="M61" s="50"/>
      <c r="N61" s="254"/>
      <c r="O61" s="51"/>
      <c r="P61" s="254"/>
      <c r="Q61" s="254"/>
      <c r="R61" s="248"/>
      <c r="S61" s="41"/>
      <c r="T61" s="41"/>
      <c r="U61" s="41"/>
      <c r="V61" s="262"/>
      <c r="W61" s="262"/>
      <c r="X61" s="53"/>
    </row>
    <row r="62" spans="1:24">
      <c r="A62" s="54" t="str">
        <f t="shared" si="0"/>
        <v/>
      </c>
      <c r="B62" s="54" t="str">
        <f t="shared" si="1"/>
        <v/>
      </c>
      <c r="C62" s="54" t="str">
        <f t="shared" si="2"/>
        <v/>
      </c>
      <c r="D62" s="49">
        <v>51</v>
      </c>
      <c r="E62" s="49"/>
      <c r="F62" s="49"/>
      <c r="G62" s="50"/>
      <c r="H62" s="50"/>
      <c r="I62" s="50"/>
      <c r="J62" s="50"/>
      <c r="K62" s="50"/>
      <c r="L62" s="50"/>
      <c r="M62" s="50"/>
      <c r="N62" s="254"/>
      <c r="O62" s="51"/>
      <c r="P62" s="254"/>
      <c r="Q62" s="254"/>
      <c r="R62" s="248"/>
      <c r="S62" s="41"/>
      <c r="T62" s="41"/>
      <c r="U62" s="41"/>
      <c r="V62" s="262"/>
      <c r="W62" s="262"/>
      <c r="X62" s="53"/>
    </row>
    <row r="63" spans="1:24">
      <c r="A63" s="54" t="str">
        <f t="shared" si="0"/>
        <v/>
      </c>
      <c r="B63" s="54" t="str">
        <f t="shared" si="1"/>
        <v/>
      </c>
      <c r="C63" s="54" t="str">
        <f t="shared" si="2"/>
        <v/>
      </c>
      <c r="D63" s="49">
        <v>52</v>
      </c>
      <c r="E63" s="49"/>
      <c r="F63" s="49"/>
      <c r="G63" s="50"/>
      <c r="H63" s="50"/>
      <c r="I63" s="50"/>
      <c r="J63" s="50"/>
      <c r="K63" s="50"/>
      <c r="L63" s="50"/>
      <c r="M63" s="50"/>
      <c r="N63" s="254"/>
      <c r="O63" s="51"/>
      <c r="P63" s="254"/>
      <c r="Q63" s="254"/>
      <c r="R63" s="248"/>
      <c r="S63" s="41"/>
      <c r="T63" s="41"/>
      <c r="U63" s="41"/>
      <c r="V63" s="262"/>
      <c r="W63" s="262"/>
      <c r="X63" s="53"/>
    </row>
    <row r="64" spans="1:24">
      <c r="A64" s="54" t="str">
        <f t="shared" si="0"/>
        <v/>
      </c>
      <c r="B64" s="54" t="str">
        <f t="shared" si="1"/>
        <v/>
      </c>
      <c r="C64" s="54" t="str">
        <f t="shared" si="2"/>
        <v/>
      </c>
      <c r="D64" s="49">
        <v>53</v>
      </c>
      <c r="E64" s="49"/>
      <c r="F64" s="49"/>
      <c r="G64" s="50"/>
      <c r="H64" s="50"/>
      <c r="I64" s="50"/>
      <c r="J64" s="50"/>
      <c r="K64" s="50"/>
      <c r="L64" s="50"/>
      <c r="M64" s="50"/>
      <c r="N64" s="254"/>
      <c r="O64" s="51"/>
      <c r="P64" s="254"/>
      <c r="Q64" s="254"/>
      <c r="R64" s="248"/>
      <c r="S64" s="41"/>
      <c r="T64" s="41"/>
      <c r="U64" s="41"/>
      <c r="V64" s="262"/>
      <c r="W64" s="262"/>
      <c r="X64" s="53"/>
    </row>
    <row r="65" spans="1:24">
      <c r="A65" s="54" t="str">
        <f t="shared" si="0"/>
        <v/>
      </c>
      <c r="B65" s="54" t="str">
        <f t="shared" si="1"/>
        <v/>
      </c>
      <c r="C65" s="54" t="str">
        <f t="shared" si="2"/>
        <v/>
      </c>
      <c r="D65" s="49">
        <v>54</v>
      </c>
      <c r="E65" s="49"/>
      <c r="F65" s="49"/>
      <c r="G65" s="50"/>
      <c r="H65" s="50"/>
      <c r="I65" s="50"/>
      <c r="J65" s="50"/>
      <c r="K65" s="50"/>
      <c r="L65" s="50"/>
      <c r="M65" s="50"/>
      <c r="N65" s="254"/>
      <c r="O65" s="51"/>
      <c r="P65" s="254"/>
      <c r="Q65" s="254"/>
      <c r="R65" s="248"/>
      <c r="S65" s="41"/>
      <c r="T65" s="41"/>
      <c r="U65" s="41"/>
      <c r="V65" s="262"/>
      <c r="W65" s="262"/>
      <c r="X65" s="53"/>
    </row>
    <row r="66" spans="1:24">
      <c r="A66" s="54" t="str">
        <f t="shared" si="0"/>
        <v/>
      </c>
      <c r="B66" s="54" t="str">
        <f t="shared" si="1"/>
        <v/>
      </c>
      <c r="C66" s="54" t="str">
        <f t="shared" si="2"/>
        <v/>
      </c>
      <c r="D66" s="49">
        <v>55</v>
      </c>
      <c r="E66" s="49"/>
      <c r="F66" s="49"/>
      <c r="G66" s="50"/>
      <c r="H66" s="50"/>
      <c r="I66" s="50"/>
      <c r="J66" s="50"/>
      <c r="K66" s="50"/>
      <c r="L66" s="50"/>
      <c r="M66" s="50"/>
      <c r="N66" s="254"/>
      <c r="O66" s="51"/>
      <c r="P66" s="254"/>
      <c r="Q66" s="254"/>
      <c r="R66" s="248"/>
      <c r="S66" s="41"/>
      <c r="T66" s="41"/>
      <c r="U66" s="41"/>
      <c r="V66" s="262"/>
      <c r="W66" s="262"/>
      <c r="X66" s="53"/>
    </row>
    <row r="67" spans="1:24">
      <c r="A67" s="54" t="str">
        <f t="shared" si="0"/>
        <v/>
      </c>
      <c r="B67" s="54" t="str">
        <f t="shared" si="1"/>
        <v/>
      </c>
      <c r="C67" s="54" t="str">
        <f t="shared" si="2"/>
        <v/>
      </c>
      <c r="D67" s="49">
        <v>56</v>
      </c>
      <c r="E67" s="49"/>
      <c r="F67" s="49"/>
      <c r="G67" s="50"/>
      <c r="H67" s="50"/>
      <c r="I67" s="50"/>
      <c r="J67" s="50"/>
      <c r="K67" s="50"/>
      <c r="L67" s="50"/>
      <c r="M67" s="50"/>
      <c r="N67" s="254"/>
      <c r="O67" s="51"/>
      <c r="P67" s="254"/>
      <c r="Q67" s="254"/>
      <c r="R67" s="248"/>
      <c r="S67" s="41"/>
      <c r="T67" s="41"/>
      <c r="U67" s="41"/>
      <c r="V67" s="262"/>
      <c r="W67" s="262"/>
      <c r="X67" s="53"/>
    </row>
    <row r="68" spans="1:24">
      <c r="A68" s="54" t="str">
        <f t="shared" si="0"/>
        <v/>
      </c>
      <c r="B68" s="54" t="str">
        <f t="shared" si="1"/>
        <v/>
      </c>
      <c r="C68" s="54" t="str">
        <f t="shared" si="2"/>
        <v/>
      </c>
      <c r="D68" s="49">
        <v>57</v>
      </c>
      <c r="E68" s="49"/>
      <c r="F68" s="49"/>
      <c r="G68" s="50"/>
      <c r="H68" s="50"/>
      <c r="I68" s="50"/>
      <c r="J68" s="50"/>
      <c r="K68" s="50"/>
      <c r="L68" s="50"/>
      <c r="M68" s="50"/>
      <c r="N68" s="254"/>
      <c r="O68" s="51"/>
      <c r="P68" s="254"/>
      <c r="Q68" s="254"/>
      <c r="R68" s="248"/>
      <c r="S68" s="41"/>
      <c r="T68" s="41"/>
      <c r="U68" s="41"/>
      <c r="V68" s="262"/>
      <c r="W68" s="262"/>
      <c r="X68" s="53"/>
    </row>
    <row r="69" spans="1:24">
      <c r="A69" s="54" t="str">
        <f t="shared" si="0"/>
        <v/>
      </c>
      <c r="B69" s="54" t="str">
        <f t="shared" si="1"/>
        <v/>
      </c>
      <c r="C69" s="54" t="str">
        <f t="shared" si="2"/>
        <v/>
      </c>
      <c r="D69" s="49">
        <v>58</v>
      </c>
      <c r="E69" s="49"/>
      <c r="F69" s="49"/>
      <c r="G69" s="50"/>
      <c r="H69" s="50"/>
      <c r="I69" s="50"/>
      <c r="J69" s="50"/>
      <c r="K69" s="50"/>
      <c r="L69" s="50"/>
      <c r="M69" s="50"/>
      <c r="N69" s="254"/>
      <c r="O69" s="51"/>
      <c r="P69" s="254"/>
      <c r="Q69" s="254"/>
      <c r="R69" s="248"/>
      <c r="S69" s="41"/>
      <c r="T69" s="41"/>
      <c r="U69" s="41"/>
      <c r="V69" s="262"/>
      <c r="W69" s="262"/>
      <c r="X69" s="53"/>
    </row>
    <row r="70" spans="1:24">
      <c r="A70" s="54" t="str">
        <f t="shared" si="0"/>
        <v/>
      </c>
      <c r="B70" s="54" t="str">
        <f t="shared" si="1"/>
        <v/>
      </c>
      <c r="C70" s="54" t="str">
        <f t="shared" si="2"/>
        <v/>
      </c>
      <c r="D70" s="49">
        <v>59</v>
      </c>
      <c r="E70" s="49"/>
      <c r="F70" s="49"/>
      <c r="G70" s="50"/>
      <c r="H70" s="50"/>
      <c r="I70" s="50"/>
      <c r="J70" s="50"/>
      <c r="K70" s="50"/>
      <c r="L70" s="50"/>
      <c r="M70" s="50"/>
      <c r="N70" s="254"/>
      <c r="O70" s="51"/>
      <c r="P70" s="254"/>
      <c r="Q70" s="254"/>
      <c r="R70" s="248"/>
      <c r="S70" s="41"/>
      <c r="T70" s="41"/>
      <c r="U70" s="41"/>
      <c r="V70" s="262"/>
      <c r="W70" s="262"/>
      <c r="X70" s="53"/>
    </row>
    <row r="71" spans="1:24">
      <c r="A71" s="54" t="str">
        <f t="shared" si="0"/>
        <v/>
      </c>
      <c r="B71" s="54" t="str">
        <f t="shared" si="1"/>
        <v/>
      </c>
      <c r="C71" s="54" t="str">
        <f t="shared" si="2"/>
        <v/>
      </c>
      <c r="D71" s="49">
        <v>60</v>
      </c>
      <c r="E71" s="49"/>
      <c r="F71" s="49"/>
      <c r="G71" s="50"/>
      <c r="H71" s="50"/>
      <c r="I71" s="50"/>
      <c r="J71" s="50"/>
      <c r="K71" s="50"/>
      <c r="L71" s="50"/>
      <c r="M71" s="50"/>
      <c r="N71" s="254"/>
      <c r="O71" s="51"/>
      <c r="P71" s="254"/>
      <c r="Q71" s="254"/>
      <c r="R71" s="248"/>
      <c r="S71" s="41"/>
      <c r="T71" s="41"/>
      <c r="U71" s="41"/>
      <c r="V71" s="262"/>
      <c r="W71" s="262"/>
      <c r="X71" s="53"/>
    </row>
    <row r="72" spans="1:24">
      <c r="A72" s="54" t="str">
        <f t="shared" si="0"/>
        <v/>
      </c>
      <c r="B72" s="54" t="str">
        <f t="shared" si="1"/>
        <v/>
      </c>
      <c r="C72" s="54" t="str">
        <f t="shared" si="2"/>
        <v/>
      </c>
      <c r="D72" s="49">
        <v>61</v>
      </c>
      <c r="E72" s="49"/>
      <c r="F72" s="49"/>
      <c r="G72" s="50"/>
      <c r="H72" s="50"/>
      <c r="I72" s="50"/>
      <c r="J72" s="50"/>
      <c r="K72" s="50"/>
      <c r="L72" s="50"/>
      <c r="M72" s="50"/>
      <c r="N72" s="254"/>
      <c r="O72" s="51"/>
      <c r="P72" s="254"/>
      <c r="Q72" s="254"/>
      <c r="R72" s="248"/>
      <c r="S72" s="41"/>
      <c r="T72" s="41"/>
      <c r="U72" s="41"/>
      <c r="V72" s="262"/>
      <c r="W72" s="262"/>
      <c r="X72" s="53"/>
    </row>
    <row r="73" spans="1:24">
      <c r="A73" s="54" t="str">
        <f t="shared" si="0"/>
        <v/>
      </c>
      <c r="B73" s="54" t="str">
        <f t="shared" si="1"/>
        <v/>
      </c>
      <c r="C73" s="54" t="str">
        <f t="shared" si="2"/>
        <v/>
      </c>
      <c r="D73" s="49">
        <v>62</v>
      </c>
      <c r="E73" s="49"/>
      <c r="F73" s="49"/>
      <c r="G73" s="50"/>
      <c r="H73" s="50"/>
      <c r="I73" s="50"/>
      <c r="J73" s="50"/>
      <c r="K73" s="50"/>
      <c r="L73" s="50"/>
      <c r="M73" s="50"/>
      <c r="N73" s="254"/>
      <c r="O73" s="51"/>
      <c r="P73" s="254"/>
      <c r="Q73" s="254"/>
      <c r="R73" s="248"/>
      <c r="S73" s="41"/>
      <c r="T73" s="41"/>
      <c r="U73" s="41"/>
      <c r="V73" s="262"/>
      <c r="W73" s="262"/>
      <c r="X73" s="53"/>
    </row>
    <row r="74" spans="1:24">
      <c r="A74" s="54" t="str">
        <f t="shared" si="0"/>
        <v/>
      </c>
      <c r="B74" s="54" t="str">
        <f t="shared" si="1"/>
        <v/>
      </c>
      <c r="C74" s="54" t="str">
        <f t="shared" si="2"/>
        <v/>
      </c>
      <c r="D74" s="49">
        <v>63</v>
      </c>
      <c r="E74" s="49"/>
      <c r="F74" s="49"/>
      <c r="G74" s="50"/>
      <c r="H74" s="50"/>
      <c r="I74" s="50"/>
      <c r="J74" s="50"/>
      <c r="K74" s="50"/>
      <c r="L74" s="50"/>
      <c r="M74" s="50"/>
      <c r="N74" s="254"/>
      <c r="O74" s="51"/>
      <c r="P74" s="254"/>
      <c r="Q74" s="254"/>
      <c r="R74" s="248"/>
      <c r="S74" s="41"/>
      <c r="T74" s="41"/>
      <c r="U74" s="41"/>
      <c r="V74" s="262"/>
      <c r="W74" s="262"/>
      <c r="X74" s="53"/>
    </row>
    <row r="75" spans="1:24">
      <c r="A75" s="54" t="str">
        <f t="shared" si="0"/>
        <v/>
      </c>
      <c r="B75" s="54" t="str">
        <f t="shared" si="1"/>
        <v/>
      </c>
      <c r="C75" s="54" t="str">
        <f t="shared" si="2"/>
        <v/>
      </c>
      <c r="D75" s="49">
        <v>64</v>
      </c>
      <c r="E75" s="49"/>
      <c r="F75" s="49"/>
      <c r="G75" s="50"/>
      <c r="H75" s="50"/>
      <c r="I75" s="50"/>
      <c r="J75" s="50"/>
      <c r="K75" s="50"/>
      <c r="L75" s="50"/>
      <c r="M75" s="50"/>
      <c r="N75" s="254"/>
      <c r="O75" s="51"/>
      <c r="P75" s="254"/>
      <c r="Q75" s="254"/>
      <c r="R75" s="248"/>
      <c r="S75" s="41"/>
      <c r="T75" s="41"/>
      <c r="U75" s="41"/>
      <c r="V75" s="262"/>
      <c r="W75" s="262"/>
      <c r="X75" s="53"/>
    </row>
    <row r="76" spans="1:24">
      <c r="A76" s="54" t="str">
        <f t="shared" si="0"/>
        <v/>
      </c>
      <c r="B76" s="54" t="str">
        <f t="shared" si="1"/>
        <v/>
      </c>
      <c r="C76" s="54" t="str">
        <f t="shared" si="2"/>
        <v/>
      </c>
      <c r="D76" s="49">
        <v>65</v>
      </c>
      <c r="E76" s="49"/>
      <c r="F76" s="49"/>
      <c r="G76" s="50"/>
      <c r="H76" s="50"/>
      <c r="I76" s="50"/>
      <c r="J76" s="50"/>
      <c r="K76" s="50"/>
      <c r="L76" s="50"/>
      <c r="M76" s="50"/>
      <c r="N76" s="254"/>
      <c r="O76" s="51"/>
      <c r="P76" s="254"/>
      <c r="Q76" s="254"/>
      <c r="R76" s="248"/>
      <c r="S76" s="41"/>
      <c r="T76" s="41"/>
      <c r="U76" s="41"/>
      <c r="V76" s="262"/>
      <c r="W76" s="262"/>
      <c r="X76" s="53"/>
    </row>
    <row r="77" spans="1:24">
      <c r="A77" s="54" t="str">
        <f t="shared" si="0"/>
        <v/>
      </c>
      <c r="B77" s="54" t="str">
        <f t="shared" si="1"/>
        <v/>
      </c>
      <c r="C77" s="54" t="str">
        <f t="shared" si="2"/>
        <v/>
      </c>
      <c r="D77" s="49">
        <v>66</v>
      </c>
      <c r="E77" s="49"/>
      <c r="F77" s="49"/>
      <c r="G77" s="50"/>
      <c r="H77" s="50"/>
      <c r="I77" s="50"/>
      <c r="J77" s="50"/>
      <c r="K77" s="50"/>
      <c r="L77" s="50"/>
      <c r="M77" s="50"/>
      <c r="N77" s="254"/>
      <c r="O77" s="51"/>
      <c r="P77" s="254"/>
      <c r="Q77" s="254"/>
      <c r="R77" s="248"/>
      <c r="S77" s="41"/>
      <c r="T77" s="41"/>
      <c r="U77" s="41"/>
      <c r="V77" s="262"/>
      <c r="W77" s="262"/>
      <c r="X77" s="53"/>
    </row>
    <row r="78" spans="1:24">
      <c r="A78" s="54" t="str">
        <f t="shared" ref="A78:A141" si="3">IF(ISBLANK(E78),"",dfName)</f>
        <v/>
      </c>
      <c r="B78" s="54" t="str">
        <f t="shared" ref="B78:B141" si="4">IF(ISBLANK(E78),"",dfRG)</f>
        <v/>
      </c>
      <c r="C78" s="54" t="str">
        <f t="shared" ref="C78:C141" si="5">IF(ISBLANK(E78),"",EndDate)</f>
        <v/>
      </c>
      <c r="D78" s="49">
        <v>67</v>
      </c>
      <c r="E78" s="49"/>
      <c r="F78" s="49"/>
      <c r="G78" s="50"/>
      <c r="H78" s="50"/>
      <c r="I78" s="50"/>
      <c r="J78" s="50"/>
      <c r="K78" s="50"/>
      <c r="L78" s="50"/>
      <c r="M78" s="50"/>
      <c r="N78" s="254"/>
      <c r="O78" s="51"/>
      <c r="P78" s="254"/>
      <c r="Q78" s="254"/>
      <c r="R78" s="248"/>
      <c r="S78" s="41"/>
      <c r="T78" s="41"/>
      <c r="U78" s="41"/>
      <c r="V78" s="262"/>
      <c r="W78" s="262"/>
      <c r="X78" s="53"/>
    </row>
    <row r="79" spans="1:24">
      <c r="A79" s="54" t="str">
        <f t="shared" si="3"/>
        <v/>
      </c>
      <c r="B79" s="54" t="str">
        <f t="shared" si="4"/>
        <v/>
      </c>
      <c r="C79" s="54" t="str">
        <f t="shared" si="5"/>
        <v/>
      </c>
      <c r="D79" s="49">
        <v>68</v>
      </c>
      <c r="E79" s="49"/>
      <c r="F79" s="49"/>
      <c r="G79" s="50"/>
      <c r="H79" s="50"/>
      <c r="I79" s="50"/>
      <c r="J79" s="50"/>
      <c r="K79" s="50"/>
      <c r="L79" s="50"/>
      <c r="M79" s="50"/>
      <c r="N79" s="254"/>
      <c r="O79" s="51"/>
      <c r="P79" s="254"/>
      <c r="Q79" s="254"/>
      <c r="R79" s="248"/>
      <c r="S79" s="41"/>
      <c r="T79" s="41"/>
      <c r="U79" s="41"/>
      <c r="V79" s="262"/>
      <c r="W79" s="262"/>
      <c r="X79" s="53"/>
    </row>
    <row r="80" spans="1:24">
      <c r="A80" s="54" t="str">
        <f t="shared" si="3"/>
        <v/>
      </c>
      <c r="B80" s="54" t="str">
        <f t="shared" si="4"/>
        <v/>
      </c>
      <c r="C80" s="54" t="str">
        <f t="shared" si="5"/>
        <v/>
      </c>
      <c r="D80" s="49">
        <v>69</v>
      </c>
      <c r="E80" s="49"/>
      <c r="F80" s="49"/>
      <c r="G80" s="50"/>
      <c r="H80" s="50"/>
      <c r="I80" s="50"/>
      <c r="J80" s="50"/>
      <c r="K80" s="50"/>
      <c r="L80" s="50"/>
      <c r="M80" s="50"/>
      <c r="N80" s="254"/>
      <c r="O80" s="51"/>
      <c r="P80" s="254"/>
      <c r="Q80" s="254"/>
      <c r="R80" s="248"/>
      <c r="S80" s="41"/>
      <c r="T80" s="41"/>
      <c r="U80" s="41"/>
      <c r="V80" s="262"/>
      <c r="W80" s="262"/>
      <c r="X80" s="53"/>
    </row>
    <row r="81" spans="1:24">
      <c r="A81" s="54" t="str">
        <f t="shared" si="3"/>
        <v/>
      </c>
      <c r="B81" s="54" t="str">
        <f t="shared" si="4"/>
        <v/>
      </c>
      <c r="C81" s="54" t="str">
        <f t="shared" si="5"/>
        <v/>
      </c>
      <c r="D81" s="49">
        <v>70</v>
      </c>
      <c r="E81" s="49"/>
      <c r="F81" s="49"/>
      <c r="G81" s="50"/>
      <c r="H81" s="50"/>
      <c r="I81" s="50"/>
      <c r="J81" s="50"/>
      <c r="K81" s="50"/>
      <c r="L81" s="50"/>
      <c r="M81" s="50"/>
      <c r="N81" s="254"/>
      <c r="O81" s="51"/>
      <c r="P81" s="254"/>
      <c r="Q81" s="254"/>
      <c r="R81" s="248"/>
      <c r="S81" s="41"/>
      <c r="T81" s="41"/>
      <c r="U81" s="41"/>
      <c r="V81" s="262"/>
      <c r="W81" s="262"/>
      <c r="X81" s="53"/>
    </row>
    <row r="82" spans="1:24">
      <c r="A82" s="54" t="str">
        <f t="shared" si="3"/>
        <v/>
      </c>
      <c r="B82" s="54" t="str">
        <f t="shared" si="4"/>
        <v/>
      </c>
      <c r="C82" s="54" t="str">
        <f t="shared" si="5"/>
        <v/>
      </c>
      <c r="D82" s="49">
        <v>71</v>
      </c>
      <c r="E82" s="49"/>
      <c r="F82" s="49"/>
      <c r="G82" s="50"/>
      <c r="H82" s="50"/>
      <c r="I82" s="50"/>
      <c r="J82" s="50"/>
      <c r="K82" s="50"/>
      <c r="L82" s="50"/>
      <c r="M82" s="50"/>
      <c r="N82" s="254"/>
      <c r="O82" s="51"/>
      <c r="P82" s="254"/>
      <c r="Q82" s="254"/>
      <c r="R82" s="248"/>
      <c r="S82" s="41"/>
      <c r="T82" s="41"/>
      <c r="U82" s="41"/>
      <c r="V82" s="262"/>
      <c r="W82" s="262"/>
      <c r="X82" s="53"/>
    </row>
    <row r="83" spans="1:24">
      <c r="A83" s="54" t="str">
        <f t="shared" si="3"/>
        <v/>
      </c>
      <c r="B83" s="54" t="str">
        <f t="shared" si="4"/>
        <v/>
      </c>
      <c r="C83" s="54" t="str">
        <f t="shared" si="5"/>
        <v/>
      </c>
      <c r="D83" s="49">
        <v>72</v>
      </c>
      <c r="E83" s="49"/>
      <c r="F83" s="49"/>
      <c r="G83" s="50"/>
      <c r="H83" s="50"/>
      <c r="I83" s="50"/>
      <c r="J83" s="50"/>
      <c r="K83" s="50"/>
      <c r="L83" s="50"/>
      <c r="M83" s="50"/>
      <c r="N83" s="254"/>
      <c r="O83" s="51"/>
      <c r="P83" s="254"/>
      <c r="Q83" s="254"/>
      <c r="R83" s="248"/>
      <c r="S83" s="41"/>
      <c r="T83" s="41"/>
      <c r="U83" s="41"/>
      <c r="V83" s="262"/>
      <c r="W83" s="262"/>
      <c r="X83" s="53"/>
    </row>
    <row r="84" spans="1:24">
      <c r="A84" s="54" t="str">
        <f t="shared" si="3"/>
        <v/>
      </c>
      <c r="B84" s="54" t="str">
        <f t="shared" si="4"/>
        <v/>
      </c>
      <c r="C84" s="54" t="str">
        <f t="shared" si="5"/>
        <v/>
      </c>
      <c r="D84" s="49">
        <v>73</v>
      </c>
      <c r="E84" s="49"/>
      <c r="F84" s="49"/>
      <c r="G84" s="50"/>
      <c r="H84" s="50"/>
      <c r="I84" s="50"/>
      <c r="J84" s="50"/>
      <c r="K84" s="50"/>
      <c r="L84" s="50"/>
      <c r="M84" s="50"/>
      <c r="N84" s="254"/>
      <c r="O84" s="51"/>
      <c r="P84" s="254"/>
      <c r="Q84" s="254"/>
      <c r="R84" s="248"/>
      <c r="S84" s="41"/>
      <c r="T84" s="41"/>
      <c r="U84" s="41"/>
      <c r="V84" s="262"/>
      <c r="W84" s="262"/>
      <c r="X84" s="53"/>
    </row>
    <row r="85" spans="1:24">
      <c r="A85" s="54" t="str">
        <f t="shared" si="3"/>
        <v/>
      </c>
      <c r="B85" s="54" t="str">
        <f t="shared" si="4"/>
        <v/>
      </c>
      <c r="C85" s="54" t="str">
        <f t="shared" si="5"/>
        <v/>
      </c>
      <c r="D85" s="49">
        <v>74</v>
      </c>
      <c r="E85" s="49"/>
      <c r="F85" s="49"/>
      <c r="G85" s="50"/>
      <c r="H85" s="50"/>
      <c r="I85" s="50"/>
      <c r="J85" s="50"/>
      <c r="K85" s="50"/>
      <c r="L85" s="50"/>
      <c r="M85" s="50"/>
      <c r="N85" s="254"/>
      <c r="O85" s="51"/>
      <c r="P85" s="254"/>
      <c r="Q85" s="254"/>
      <c r="R85" s="248"/>
      <c r="S85" s="41"/>
      <c r="T85" s="41"/>
      <c r="U85" s="41"/>
      <c r="V85" s="262"/>
      <c r="W85" s="262"/>
      <c r="X85" s="53"/>
    </row>
    <row r="86" spans="1:24">
      <c r="A86" s="54" t="str">
        <f t="shared" si="3"/>
        <v/>
      </c>
      <c r="B86" s="54" t="str">
        <f t="shared" si="4"/>
        <v/>
      </c>
      <c r="C86" s="54" t="str">
        <f t="shared" si="5"/>
        <v/>
      </c>
      <c r="D86" s="49">
        <v>75</v>
      </c>
      <c r="E86" s="49"/>
      <c r="F86" s="49"/>
      <c r="G86" s="50"/>
      <c r="H86" s="50"/>
      <c r="I86" s="50"/>
      <c r="J86" s="50"/>
      <c r="K86" s="50"/>
      <c r="L86" s="50"/>
      <c r="M86" s="50"/>
      <c r="N86" s="254"/>
      <c r="O86" s="51"/>
      <c r="P86" s="254"/>
      <c r="Q86" s="254"/>
      <c r="R86" s="248"/>
      <c r="S86" s="41"/>
      <c r="T86" s="41"/>
      <c r="U86" s="41"/>
      <c r="V86" s="262"/>
      <c r="W86" s="262"/>
      <c r="X86" s="53"/>
    </row>
    <row r="87" spans="1:24">
      <c r="A87" s="54" t="str">
        <f t="shared" si="3"/>
        <v/>
      </c>
      <c r="B87" s="54" t="str">
        <f t="shared" si="4"/>
        <v/>
      </c>
      <c r="C87" s="54" t="str">
        <f t="shared" si="5"/>
        <v/>
      </c>
      <c r="D87" s="49">
        <v>76</v>
      </c>
      <c r="E87" s="49"/>
      <c r="F87" s="49"/>
      <c r="G87" s="50"/>
      <c r="H87" s="50"/>
      <c r="I87" s="50"/>
      <c r="J87" s="50"/>
      <c r="K87" s="50"/>
      <c r="L87" s="50"/>
      <c r="M87" s="50"/>
      <c r="N87" s="254"/>
      <c r="O87" s="51"/>
      <c r="P87" s="254"/>
      <c r="Q87" s="254"/>
      <c r="R87" s="248"/>
      <c r="S87" s="41"/>
      <c r="T87" s="41"/>
      <c r="U87" s="41"/>
      <c r="V87" s="262"/>
      <c r="W87" s="262"/>
      <c r="X87" s="53"/>
    </row>
    <row r="88" spans="1:24">
      <c r="A88" s="54" t="str">
        <f t="shared" si="3"/>
        <v/>
      </c>
      <c r="B88" s="54" t="str">
        <f t="shared" si="4"/>
        <v/>
      </c>
      <c r="C88" s="54" t="str">
        <f t="shared" si="5"/>
        <v/>
      </c>
      <c r="D88" s="49">
        <v>77</v>
      </c>
      <c r="E88" s="49"/>
      <c r="F88" s="49"/>
      <c r="G88" s="50"/>
      <c r="H88" s="50"/>
      <c r="I88" s="50"/>
      <c r="J88" s="50"/>
      <c r="K88" s="50"/>
      <c r="L88" s="50"/>
      <c r="M88" s="50"/>
      <c r="N88" s="254"/>
      <c r="O88" s="51"/>
      <c r="P88" s="254"/>
      <c r="Q88" s="254"/>
      <c r="R88" s="248"/>
      <c r="S88" s="41"/>
      <c r="T88" s="41"/>
      <c r="U88" s="41"/>
      <c r="V88" s="262"/>
      <c r="W88" s="262"/>
      <c r="X88" s="53"/>
    </row>
    <row r="89" spans="1:24">
      <c r="A89" s="54" t="str">
        <f t="shared" si="3"/>
        <v/>
      </c>
      <c r="B89" s="54" t="str">
        <f t="shared" si="4"/>
        <v/>
      </c>
      <c r="C89" s="54" t="str">
        <f t="shared" si="5"/>
        <v/>
      </c>
      <c r="D89" s="49">
        <v>78</v>
      </c>
      <c r="E89" s="49"/>
      <c r="F89" s="49"/>
      <c r="G89" s="50"/>
      <c r="H89" s="50"/>
      <c r="I89" s="50"/>
      <c r="J89" s="50"/>
      <c r="K89" s="50"/>
      <c r="L89" s="50"/>
      <c r="M89" s="50"/>
      <c r="N89" s="254"/>
      <c r="O89" s="51"/>
      <c r="P89" s="254"/>
      <c r="Q89" s="254"/>
      <c r="R89" s="248"/>
      <c r="S89" s="41"/>
      <c r="T89" s="41"/>
      <c r="U89" s="41"/>
      <c r="V89" s="262"/>
      <c r="W89" s="262"/>
      <c r="X89" s="53"/>
    </row>
    <row r="90" spans="1:24">
      <c r="A90" s="54" t="str">
        <f t="shared" si="3"/>
        <v/>
      </c>
      <c r="B90" s="54" t="str">
        <f t="shared" si="4"/>
        <v/>
      </c>
      <c r="C90" s="54" t="str">
        <f t="shared" si="5"/>
        <v/>
      </c>
      <c r="D90" s="49">
        <v>79</v>
      </c>
      <c r="E90" s="49"/>
      <c r="F90" s="49"/>
      <c r="G90" s="50"/>
      <c r="H90" s="50"/>
      <c r="I90" s="50"/>
      <c r="J90" s="50"/>
      <c r="K90" s="50"/>
      <c r="L90" s="50"/>
      <c r="M90" s="50"/>
      <c r="N90" s="254"/>
      <c r="O90" s="51"/>
      <c r="P90" s="254"/>
      <c r="Q90" s="254"/>
      <c r="R90" s="248"/>
      <c r="S90" s="41"/>
      <c r="T90" s="41"/>
      <c r="U90" s="41"/>
      <c r="V90" s="262"/>
      <c r="W90" s="262"/>
      <c r="X90" s="53"/>
    </row>
    <row r="91" spans="1:24">
      <c r="A91" s="54" t="str">
        <f t="shared" si="3"/>
        <v/>
      </c>
      <c r="B91" s="54" t="str">
        <f t="shared" si="4"/>
        <v/>
      </c>
      <c r="C91" s="54" t="str">
        <f t="shared" si="5"/>
        <v/>
      </c>
      <c r="D91" s="49">
        <v>80</v>
      </c>
      <c r="E91" s="49"/>
      <c r="F91" s="49"/>
      <c r="G91" s="50"/>
      <c r="H91" s="50"/>
      <c r="I91" s="50"/>
      <c r="J91" s="50"/>
      <c r="K91" s="50"/>
      <c r="L91" s="50"/>
      <c r="M91" s="50"/>
      <c r="N91" s="254"/>
      <c r="O91" s="51"/>
      <c r="P91" s="254"/>
      <c r="Q91" s="254"/>
      <c r="R91" s="248"/>
      <c r="S91" s="41"/>
      <c r="T91" s="41"/>
      <c r="U91" s="41"/>
      <c r="V91" s="262"/>
      <c r="W91" s="262"/>
      <c r="X91" s="53"/>
    </row>
    <row r="92" spans="1:24">
      <c r="A92" s="54" t="str">
        <f t="shared" si="3"/>
        <v/>
      </c>
      <c r="B92" s="54" t="str">
        <f t="shared" si="4"/>
        <v/>
      </c>
      <c r="C92" s="54" t="str">
        <f t="shared" si="5"/>
        <v/>
      </c>
      <c r="D92" s="49">
        <v>81</v>
      </c>
      <c r="E92" s="49"/>
      <c r="F92" s="49"/>
      <c r="G92" s="50"/>
      <c r="H92" s="50"/>
      <c r="I92" s="50"/>
      <c r="J92" s="50"/>
      <c r="K92" s="50"/>
      <c r="L92" s="50"/>
      <c r="M92" s="50"/>
      <c r="N92" s="254"/>
      <c r="O92" s="51"/>
      <c r="P92" s="254"/>
      <c r="Q92" s="254"/>
      <c r="R92" s="248"/>
      <c r="S92" s="41"/>
      <c r="T92" s="41"/>
      <c r="U92" s="41"/>
      <c r="V92" s="262"/>
      <c r="W92" s="262"/>
      <c r="X92" s="53"/>
    </row>
    <row r="93" spans="1:24">
      <c r="A93" s="54" t="str">
        <f t="shared" si="3"/>
        <v/>
      </c>
      <c r="B93" s="54" t="str">
        <f t="shared" si="4"/>
        <v/>
      </c>
      <c r="C93" s="54" t="str">
        <f t="shared" si="5"/>
        <v/>
      </c>
      <c r="D93" s="49">
        <v>82</v>
      </c>
      <c r="E93" s="49"/>
      <c r="F93" s="49"/>
      <c r="G93" s="50"/>
      <c r="H93" s="50"/>
      <c r="I93" s="50"/>
      <c r="J93" s="50"/>
      <c r="K93" s="50"/>
      <c r="L93" s="50"/>
      <c r="M93" s="50"/>
      <c r="N93" s="254"/>
      <c r="O93" s="51"/>
      <c r="P93" s="254"/>
      <c r="Q93" s="254"/>
      <c r="R93" s="248"/>
      <c r="S93" s="41"/>
      <c r="T93" s="41"/>
      <c r="U93" s="41"/>
      <c r="V93" s="262"/>
      <c r="W93" s="262"/>
      <c r="X93" s="53"/>
    </row>
    <row r="94" spans="1:24">
      <c r="A94" s="54" t="str">
        <f t="shared" si="3"/>
        <v/>
      </c>
      <c r="B94" s="54" t="str">
        <f t="shared" si="4"/>
        <v/>
      </c>
      <c r="C94" s="54" t="str">
        <f t="shared" si="5"/>
        <v/>
      </c>
      <c r="D94" s="49">
        <v>83</v>
      </c>
      <c r="E94" s="49"/>
      <c r="F94" s="49"/>
      <c r="G94" s="50"/>
      <c r="H94" s="50"/>
      <c r="I94" s="50"/>
      <c r="J94" s="50"/>
      <c r="K94" s="50"/>
      <c r="L94" s="50"/>
      <c r="M94" s="50"/>
      <c r="N94" s="254"/>
      <c r="O94" s="51"/>
      <c r="P94" s="254"/>
      <c r="Q94" s="254"/>
      <c r="R94" s="248"/>
      <c r="S94" s="41"/>
      <c r="T94" s="41"/>
      <c r="U94" s="41"/>
      <c r="V94" s="262"/>
      <c r="W94" s="262"/>
      <c r="X94" s="53"/>
    </row>
    <row r="95" spans="1:24">
      <c r="A95" s="54" t="str">
        <f t="shared" si="3"/>
        <v/>
      </c>
      <c r="B95" s="54" t="str">
        <f t="shared" si="4"/>
        <v/>
      </c>
      <c r="C95" s="54" t="str">
        <f t="shared" si="5"/>
        <v/>
      </c>
      <c r="D95" s="49">
        <v>84</v>
      </c>
      <c r="E95" s="49"/>
      <c r="F95" s="49"/>
      <c r="G95" s="50"/>
      <c r="H95" s="50"/>
      <c r="I95" s="50"/>
      <c r="J95" s="50"/>
      <c r="K95" s="50"/>
      <c r="L95" s="50"/>
      <c r="M95" s="50"/>
      <c r="N95" s="254"/>
      <c r="O95" s="51"/>
      <c r="P95" s="254"/>
      <c r="Q95" s="254"/>
      <c r="R95" s="248"/>
      <c r="S95" s="41"/>
      <c r="T95" s="41"/>
      <c r="U95" s="41"/>
      <c r="V95" s="262"/>
      <c r="W95" s="262"/>
      <c r="X95" s="53"/>
    </row>
    <row r="96" spans="1:24">
      <c r="A96" s="54" t="str">
        <f t="shared" si="3"/>
        <v/>
      </c>
      <c r="B96" s="54" t="str">
        <f t="shared" si="4"/>
        <v/>
      </c>
      <c r="C96" s="54" t="str">
        <f t="shared" si="5"/>
        <v/>
      </c>
      <c r="D96" s="49">
        <v>85</v>
      </c>
      <c r="E96" s="49"/>
      <c r="F96" s="49"/>
      <c r="G96" s="50"/>
      <c r="H96" s="50"/>
      <c r="I96" s="50"/>
      <c r="J96" s="50"/>
      <c r="K96" s="50"/>
      <c r="L96" s="50"/>
      <c r="M96" s="50"/>
      <c r="N96" s="254"/>
      <c r="O96" s="51"/>
      <c r="P96" s="254"/>
      <c r="Q96" s="254"/>
      <c r="R96" s="248"/>
      <c r="S96" s="41"/>
      <c r="T96" s="41"/>
      <c r="U96" s="41"/>
      <c r="V96" s="262"/>
      <c r="W96" s="262"/>
      <c r="X96" s="53"/>
    </row>
    <row r="97" spans="1:24">
      <c r="A97" s="54" t="str">
        <f t="shared" si="3"/>
        <v/>
      </c>
      <c r="B97" s="54" t="str">
        <f t="shared" si="4"/>
        <v/>
      </c>
      <c r="C97" s="54" t="str">
        <f t="shared" si="5"/>
        <v/>
      </c>
      <c r="D97" s="49">
        <v>86</v>
      </c>
      <c r="E97" s="49"/>
      <c r="F97" s="49"/>
      <c r="G97" s="50"/>
      <c r="H97" s="50"/>
      <c r="I97" s="50"/>
      <c r="J97" s="50"/>
      <c r="K97" s="50"/>
      <c r="L97" s="50"/>
      <c r="M97" s="50"/>
      <c r="N97" s="254"/>
      <c r="O97" s="51"/>
      <c r="P97" s="254"/>
      <c r="Q97" s="254"/>
      <c r="R97" s="248"/>
      <c r="S97" s="41"/>
      <c r="T97" s="41"/>
      <c r="U97" s="41"/>
      <c r="V97" s="262"/>
      <c r="W97" s="262"/>
      <c r="X97" s="53"/>
    </row>
    <row r="98" spans="1:24">
      <c r="A98" s="54" t="str">
        <f t="shared" si="3"/>
        <v/>
      </c>
      <c r="B98" s="54" t="str">
        <f t="shared" si="4"/>
        <v/>
      </c>
      <c r="C98" s="54" t="str">
        <f t="shared" si="5"/>
        <v/>
      </c>
      <c r="D98" s="49">
        <v>87</v>
      </c>
      <c r="E98" s="49"/>
      <c r="F98" s="49"/>
      <c r="G98" s="50"/>
      <c r="H98" s="50"/>
      <c r="I98" s="50"/>
      <c r="J98" s="50"/>
      <c r="K98" s="50"/>
      <c r="L98" s="50"/>
      <c r="M98" s="50"/>
      <c r="N98" s="254"/>
      <c r="O98" s="51"/>
      <c r="P98" s="254"/>
      <c r="Q98" s="254"/>
      <c r="R98" s="248"/>
      <c r="S98" s="41"/>
      <c r="T98" s="41"/>
      <c r="U98" s="41"/>
      <c r="V98" s="262"/>
      <c r="W98" s="262"/>
      <c r="X98" s="53"/>
    </row>
    <row r="99" spans="1:24">
      <c r="A99" s="54" t="str">
        <f t="shared" si="3"/>
        <v/>
      </c>
      <c r="B99" s="54" t="str">
        <f t="shared" si="4"/>
        <v/>
      </c>
      <c r="C99" s="54" t="str">
        <f t="shared" si="5"/>
        <v/>
      </c>
      <c r="D99" s="49">
        <v>88</v>
      </c>
      <c r="E99" s="49"/>
      <c r="F99" s="49"/>
      <c r="G99" s="50"/>
      <c r="H99" s="50"/>
      <c r="I99" s="50"/>
      <c r="J99" s="50"/>
      <c r="K99" s="50"/>
      <c r="L99" s="50"/>
      <c r="M99" s="50"/>
      <c r="N99" s="254"/>
      <c r="O99" s="51"/>
      <c r="P99" s="254"/>
      <c r="Q99" s="254"/>
      <c r="R99" s="248"/>
      <c r="S99" s="41"/>
      <c r="T99" s="41"/>
      <c r="U99" s="41"/>
      <c r="V99" s="262"/>
      <c r="W99" s="262"/>
      <c r="X99" s="53"/>
    </row>
    <row r="100" spans="1:24">
      <c r="A100" s="54" t="str">
        <f t="shared" si="3"/>
        <v/>
      </c>
      <c r="B100" s="54" t="str">
        <f t="shared" si="4"/>
        <v/>
      </c>
      <c r="C100" s="54" t="str">
        <f t="shared" si="5"/>
        <v/>
      </c>
      <c r="D100" s="49">
        <v>89</v>
      </c>
      <c r="E100" s="49"/>
      <c r="F100" s="49"/>
      <c r="G100" s="50"/>
      <c r="H100" s="50"/>
      <c r="I100" s="50"/>
      <c r="J100" s="50"/>
      <c r="K100" s="50"/>
      <c r="L100" s="50"/>
      <c r="M100" s="50"/>
      <c r="N100" s="254"/>
      <c r="O100" s="51"/>
      <c r="P100" s="254"/>
      <c r="Q100" s="254"/>
      <c r="R100" s="248"/>
      <c r="S100" s="41"/>
      <c r="T100" s="41"/>
      <c r="U100" s="41"/>
      <c r="V100" s="262"/>
      <c r="W100" s="262"/>
      <c r="X100" s="53"/>
    </row>
    <row r="101" spans="1:24">
      <c r="A101" s="54" t="str">
        <f t="shared" si="3"/>
        <v/>
      </c>
      <c r="B101" s="54" t="str">
        <f t="shared" si="4"/>
        <v/>
      </c>
      <c r="C101" s="54" t="str">
        <f t="shared" si="5"/>
        <v/>
      </c>
      <c r="D101" s="49">
        <v>90</v>
      </c>
      <c r="E101" s="49"/>
      <c r="F101" s="49"/>
      <c r="G101" s="50"/>
      <c r="H101" s="50"/>
      <c r="I101" s="50"/>
      <c r="J101" s="50"/>
      <c r="K101" s="50"/>
      <c r="L101" s="50"/>
      <c r="M101" s="50"/>
      <c r="N101" s="254"/>
      <c r="O101" s="51"/>
      <c r="P101" s="254"/>
      <c r="Q101" s="254"/>
      <c r="R101" s="248"/>
      <c r="S101" s="41"/>
      <c r="T101" s="41"/>
      <c r="U101" s="41"/>
      <c r="V101" s="262"/>
      <c r="W101" s="262"/>
      <c r="X101" s="53"/>
    </row>
    <row r="102" spans="1:24">
      <c r="A102" s="54" t="str">
        <f t="shared" si="3"/>
        <v/>
      </c>
      <c r="B102" s="54" t="str">
        <f t="shared" si="4"/>
        <v/>
      </c>
      <c r="C102" s="54" t="str">
        <f t="shared" si="5"/>
        <v/>
      </c>
      <c r="D102" s="49">
        <v>91</v>
      </c>
      <c r="E102" s="49"/>
      <c r="F102" s="49"/>
      <c r="G102" s="50"/>
      <c r="H102" s="50"/>
      <c r="I102" s="50"/>
      <c r="J102" s="50"/>
      <c r="K102" s="50"/>
      <c r="L102" s="50"/>
      <c r="M102" s="50"/>
      <c r="N102" s="254"/>
      <c r="O102" s="51"/>
      <c r="P102" s="254"/>
      <c r="Q102" s="254"/>
      <c r="R102" s="248"/>
      <c r="S102" s="41"/>
      <c r="T102" s="41"/>
      <c r="U102" s="41"/>
      <c r="V102" s="262"/>
      <c r="W102" s="262"/>
      <c r="X102" s="53"/>
    </row>
    <row r="103" spans="1:24">
      <c r="A103" s="54" t="str">
        <f t="shared" si="3"/>
        <v/>
      </c>
      <c r="B103" s="54" t="str">
        <f t="shared" si="4"/>
        <v/>
      </c>
      <c r="C103" s="54" t="str">
        <f t="shared" si="5"/>
        <v/>
      </c>
      <c r="D103" s="49">
        <v>92</v>
      </c>
      <c r="E103" s="49"/>
      <c r="F103" s="49"/>
      <c r="G103" s="50"/>
      <c r="H103" s="50"/>
      <c r="I103" s="50"/>
      <c r="J103" s="50"/>
      <c r="K103" s="50"/>
      <c r="L103" s="50"/>
      <c r="M103" s="50"/>
      <c r="N103" s="254"/>
      <c r="O103" s="51"/>
      <c r="P103" s="254"/>
      <c r="Q103" s="254"/>
      <c r="R103" s="248"/>
      <c r="S103" s="41"/>
      <c r="T103" s="41"/>
      <c r="U103" s="41"/>
      <c r="V103" s="262"/>
      <c r="W103" s="262"/>
      <c r="X103" s="53"/>
    </row>
    <row r="104" spans="1:24">
      <c r="A104" s="54" t="str">
        <f t="shared" si="3"/>
        <v/>
      </c>
      <c r="B104" s="54" t="str">
        <f t="shared" si="4"/>
        <v/>
      </c>
      <c r="C104" s="54" t="str">
        <f t="shared" si="5"/>
        <v/>
      </c>
      <c r="D104" s="49">
        <v>93</v>
      </c>
      <c r="E104" s="49"/>
      <c r="F104" s="49"/>
      <c r="G104" s="50"/>
      <c r="H104" s="50"/>
      <c r="I104" s="50"/>
      <c r="J104" s="50"/>
      <c r="K104" s="50"/>
      <c r="L104" s="50"/>
      <c r="M104" s="50"/>
      <c r="N104" s="254"/>
      <c r="O104" s="51"/>
      <c r="P104" s="254"/>
      <c r="Q104" s="254"/>
      <c r="R104" s="248"/>
      <c r="S104" s="41"/>
      <c r="T104" s="41"/>
      <c r="U104" s="41"/>
      <c r="V104" s="262"/>
      <c r="W104" s="262"/>
      <c r="X104" s="53"/>
    </row>
    <row r="105" spans="1:24">
      <c r="A105" s="54" t="str">
        <f t="shared" si="3"/>
        <v/>
      </c>
      <c r="B105" s="54" t="str">
        <f t="shared" si="4"/>
        <v/>
      </c>
      <c r="C105" s="54" t="str">
        <f t="shared" si="5"/>
        <v/>
      </c>
      <c r="D105" s="49">
        <v>94</v>
      </c>
      <c r="E105" s="49"/>
      <c r="F105" s="49"/>
      <c r="G105" s="50"/>
      <c r="H105" s="50"/>
      <c r="I105" s="50"/>
      <c r="J105" s="50"/>
      <c r="K105" s="50"/>
      <c r="L105" s="50"/>
      <c r="M105" s="50"/>
      <c r="N105" s="254"/>
      <c r="O105" s="51"/>
      <c r="P105" s="254"/>
      <c r="Q105" s="254"/>
      <c r="R105" s="248"/>
      <c r="S105" s="41"/>
      <c r="T105" s="41"/>
      <c r="U105" s="41"/>
      <c r="V105" s="262"/>
      <c r="W105" s="262"/>
      <c r="X105" s="53"/>
    </row>
    <row r="106" spans="1:24">
      <c r="A106" s="54" t="str">
        <f t="shared" si="3"/>
        <v/>
      </c>
      <c r="B106" s="54" t="str">
        <f t="shared" si="4"/>
        <v/>
      </c>
      <c r="C106" s="54" t="str">
        <f t="shared" si="5"/>
        <v/>
      </c>
      <c r="D106" s="49">
        <v>95</v>
      </c>
      <c r="E106" s="49"/>
      <c r="F106" s="49"/>
      <c r="G106" s="50"/>
      <c r="H106" s="50"/>
      <c r="I106" s="50"/>
      <c r="J106" s="50"/>
      <c r="K106" s="50"/>
      <c r="L106" s="50"/>
      <c r="M106" s="50"/>
      <c r="N106" s="254"/>
      <c r="O106" s="51"/>
      <c r="P106" s="254"/>
      <c r="Q106" s="254"/>
      <c r="R106" s="248"/>
      <c r="S106" s="41"/>
      <c r="T106" s="41"/>
      <c r="U106" s="41"/>
      <c r="V106" s="262"/>
      <c r="W106" s="262"/>
      <c r="X106" s="53"/>
    </row>
    <row r="107" spans="1:24">
      <c r="A107" s="54" t="str">
        <f t="shared" si="3"/>
        <v/>
      </c>
      <c r="B107" s="54" t="str">
        <f t="shared" si="4"/>
        <v/>
      </c>
      <c r="C107" s="54" t="str">
        <f t="shared" si="5"/>
        <v/>
      </c>
      <c r="D107" s="49">
        <v>96</v>
      </c>
      <c r="E107" s="49"/>
      <c r="F107" s="49"/>
      <c r="G107" s="50"/>
      <c r="H107" s="50"/>
      <c r="I107" s="50"/>
      <c r="J107" s="50"/>
      <c r="K107" s="50"/>
      <c r="L107" s="50"/>
      <c r="M107" s="50"/>
      <c r="N107" s="254"/>
      <c r="O107" s="51"/>
      <c r="P107" s="254"/>
      <c r="Q107" s="254"/>
      <c r="R107" s="248"/>
      <c r="S107" s="41"/>
      <c r="T107" s="41"/>
      <c r="U107" s="41"/>
      <c r="V107" s="262"/>
      <c r="W107" s="262"/>
      <c r="X107" s="53"/>
    </row>
    <row r="108" spans="1:24">
      <c r="A108" s="54" t="str">
        <f t="shared" si="3"/>
        <v/>
      </c>
      <c r="B108" s="54" t="str">
        <f t="shared" si="4"/>
        <v/>
      </c>
      <c r="C108" s="54" t="str">
        <f t="shared" si="5"/>
        <v/>
      </c>
      <c r="D108" s="49">
        <v>97</v>
      </c>
      <c r="E108" s="49"/>
      <c r="F108" s="49"/>
      <c r="G108" s="50"/>
      <c r="H108" s="50"/>
      <c r="I108" s="50"/>
      <c r="J108" s="50"/>
      <c r="K108" s="50"/>
      <c r="L108" s="50"/>
      <c r="M108" s="50"/>
      <c r="N108" s="254"/>
      <c r="O108" s="51"/>
      <c r="P108" s="254"/>
      <c r="Q108" s="254"/>
      <c r="R108" s="248"/>
      <c r="S108" s="41"/>
      <c r="T108" s="41"/>
      <c r="U108" s="41"/>
      <c r="V108" s="262"/>
      <c r="W108" s="262"/>
      <c r="X108" s="53"/>
    </row>
    <row r="109" spans="1:24">
      <c r="A109" s="54" t="str">
        <f t="shared" si="3"/>
        <v/>
      </c>
      <c r="B109" s="54" t="str">
        <f t="shared" si="4"/>
        <v/>
      </c>
      <c r="C109" s="54" t="str">
        <f t="shared" si="5"/>
        <v/>
      </c>
      <c r="D109" s="49">
        <v>98</v>
      </c>
      <c r="E109" s="49"/>
      <c r="F109" s="49"/>
      <c r="G109" s="50"/>
      <c r="H109" s="50"/>
      <c r="I109" s="50"/>
      <c r="J109" s="50"/>
      <c r="K109" s="50"/>
      <c r="L109" s="50"/>
      <c r="M109" s="50"/>
      <c r="N109" s="254"/>
      <c r="O109" s="51"/>
      <c r="P109" s="254"/>
      <c r="Q109" s="254"/>
      <c r="R109" s="248"/>
      <c r="S109" s="41"/>
      <c r="T109" s="41"/>
      <c r="U109" s="41"/>
      <c r="V109" s="262"/>
      <c r="W109" s="262"/>
      <c r="X109" s="53"/>
    </row>
    <row r="110" spans="1:24">
      <c r="A110" s="54" t="str">
        <f t="shared" si="3"/>
        <v/>
      </c>
      <c r="B110" s="54" t="str">
        <f t="shared" si="4"/>
        <v/>
      </c>
      <c r="C110" s="54" t="str">
        <f t="shared" si="5"/>
        <v/>
      </c>
      <c r="D110" s="49">
        <v>99</v>
      </c>
      <c r="E110" s="49"/>
      <c r="F110" s="49"/>
      <c r="G110" s="50"/>
      <c r="H110" s="50"/>
      <c r="I110" s="50"/>
      <c r="J110" s="50"/>
      <c r="K110" s="50"/>
      <c r="L110" s="50"/>
      <c r="M110" s="50"/>
      <c r="N110" s="254"/>
      <c r="O110" s="51"/>
      <c r="P110" s="254"/>
      <c r="Q110" s="254"/>
      <c r="R110" s="248"/>
      <c r="S110" s="41"/>
      <c r="T110" s="41"/>
      <c r="U110" s="41"/>
      <c r="V110" s="262"/>
      <c r="W110" s="262"/>
      <c r="X110" s="53"/>
    </row>
    <row r="111" spans="1:24">
      <c r="A111" s="54" t="str">
        <f t="shared" si="3"/>
        <v/>
      </c>
      <c r="B111" s="54" t="str">
        <f t="shared" si="4"/>
        <v/>
      </c>
      <c r="C111" s="54" t="str">
        <f t="shared" si="5"/>
        <v/>
      </c>
      <c r="D111" s="49">
        <v>100</v>
      </c>
      <c r="E111" s="49"/>
      <c r="F111" s="49"/>
      <c r="G111" s="50"/>
      <c r="H111" s="50"/>
      <c r="I111" s="50"/>
      <c r="J111" s="50"/>
      <c r="K111" s="50"/>
      <c r="L111" s="50"/>
      <c r="M111" s="50"/>
      <c r="N111" s="254"/>
      <c r="O111" s="51"/>
      <c r="P111" s="254"/>
      <c r="Q111" s="254"/>
      <c r="R111" s="248"/>
      <c r="S111" s="41"/>
      <c r="T111" s="41"/>
      <c r="U111" s="41"/>
      <c r="V111" s="262"/>
      <c r="W111" s="262"/>
      <c r="X111" s="53"/>
    </row>
    <row r="112" spans="1:24">
      <c r="A112" s="54" t="str">
        <f t="shared" si="3"/>
        <v/>
      </c>
      <c r="B112" s="54" t="str">
        <f t="shared" si="4"/>
        <v/>
      </c>
      <c r="C112" s="54" t="str">
        <f t="shared" si="5"/>
        <v/>
      </c>
      <c r="D112" s="49">
        <v>101</v>
      </c>
      <c r="E112" s="49"/>
      <c r="F112" s="49"/>
      <c r="G112" s="50"/>
      <c r="H112" s="50"/>
      <c r="I112" s="50"/>
      <c r="J112" s="50"/>
      <c r="K112" s="50"/>
      <c r="L112" s="50"/>
      <c r="M112" s="50"/>
      <c r="N112" s="254"/>
      <c r="O112" s="51"/>
      <c r="P112" s="254"/>
      <c r="Q112" s="254"/>
      <c r="R112" s="248"/>
      <c r="S112" s="41"/>
      <c r="T112" s="41"/>
      <c r="U112" s="41"/>
      <c r="V112" s="262"/>
      <c r="W112" s="262"/>
      <c r="X112" s="53"/>
    </row>
    <row r="113" spans="1:24">
      <c r="A113" s="54" t="str">
        <f t="shared" si="3"/>
        <v/>
      </c>
      <c r="B113" s="54" t="str">
        <f t="shared" si="4"/>
        <v/>
      </c>
      <c r="C113" s="54" t="str">
        <f t="shared" si="5"/>
        <v/>
      </c>
      <c r="D113" s="49">
        <v>102</v>
      </c>
      <c r="E113" s="49"/>
      <c r="F113" s="49"/>
      <c r="G113" s="50"/>
      <c r="H113" s="50"/>
      <c r="I113" s="50"/>
      <c r="J113" s="50"/>
      <c r="K113" s="50"/>
      <c r="L113" s="50"/>
      <c r="M113" s="50"/>
      <c r="N113" s="254"/>
      <c r="O113" s="51"/>
      <c r="P113" s="254"/>
      <c r="Q113" s="254"/>
      <c r="R113" s="248"/>
      <c r="S113" s="41"/>
      <c r="T113" s="41"/>
      <c r="U113" s="41"/>
      <c r="V113" s="262"/>
      <c r="W113" s="262"/>
      <c r="X113" s="53"/>
    </row>
    <row r="114" spans="1:24">
      <c r="A114" s="54" t="str">
        <f t="shared" si="3"/>
        <v/>
      </c>
      <c r="B114" s="54" t="str">
        <f t="shared" si="4"/>
        <v/>
      </c>
      <c r="C114" s="54" t="str">
        <f t="shared" si="5"/>
        <v/>
      </c>
      <c r="D114" s="49">
        <v>103</v>
      </c>
      <c r="E114" s="49"/>
      <c r="F114" s="49"/>
      <c r="G114" s="50"/>
      <c r="H114" s="50"/>
      <c r="I114" s="50"/>
      <c r="J114" s="50"/>
      <c r="K114" s="50"/>
      <c r="L114" s="50"/>
      <c r="M114" s="50"/>
      <c r="N114" s="254"/>
      <c r="O114" s="51"/>
      <c r="P114" s="254"/>
      <c r="Q114" s="254"/>
      <c r="R114" s="248"/>
      <c r="S114" s="41"/>
      <c r="T114" s="41"/>
      <c r="U114" s="41"/>
      <c r="V114" s="262"/>
      <c r="W114" s="262"/>
      <c r="X114" s="53"/>
    </row>
    <row r="115" spans="1:24">
      <c r="A115" s="54" t="str">
        <f t="shared" si="3"/>
        <v/>
      </c>
      <c r="B115" s="54" t="str">
        <f t="shared" si="4"/>
        <v/>
      </c>
      <c r="C115" s="54" t="str">
        <f t="shared" si="5"/>
        <v/>
      </c>
      <c r="D115" s="49">
        <v>104</v>
      </c>
      <c r="E115" s="49"/>
      <c r="F115" s="49"/>
      <c r="G115" s="50"/>
      <c r="H115" s="50"/>
      <c r="I115" s="50"/>
      <c r="J115" s="50"/>
      <c r="K115" s="50"/>
      <c r="L115" s="50"/>
      <c r="M115" s="50"/>
      <c r="N115" s="254"/>
      <c r="O115" s="51"/>
      <c r="P115" s="254"/>
      <c r="Q115" s="254"/>
      <c r="R115" s="248"/>
      <c r="S115" s="41"/>
      <c r="T115" s="41"/>
      <c r="U115" s="41"/>
      <c r="V115" s="262"/>
      <c r="W115" s="262"/>
      <c r="X115" s="53"/>
    </row>
    <row r="116" spans="1:24">
      <c r="A116" s="54" t="str">
        <f t="shared" si="3"/>
        <v/>
      </c>
      <c r="B116" s="54" t="str">
        <f t="shared" si="4"/>
        <v/>
      </c>
      <c r="C116" s="54" t="str">
        <f t="shared" si="5"/>
        <v/>
      </c>
      <c r="D116" s="49">
        <v>105</v>
      </c>
      <c r="E116" s="49"/>
      <c r="F116" s="49"/>
      <c r="G116" s="50"/>
      <c r="H116" s="50"/>
      <c r="I116" s="50"/>
      <c r="J116" s="50"/>
      <c r="K116" s="50"/>
      <c r="L116" s="50"/>
      <c r="M116" s="50"/>
      <c r="N116" s="254"/>
      <c r="O116" s="51"/>
      <c r="P116" s="254"/>
      <c r="Q116" s="254"/>
      <c r="R116" s="248"/>
      <c r="S116" s="41"/>
      <c r="T116" s="41"/>
      <c r="U116" s="41"/>
      <c r="V116" s="262"/>
      <c r="W116" s="262"/>
      <c r="X116" s="53"/>
    </row>
    <row r="117" spans="1:24">
      <c r="A117" s="54" t="str">
        <f t="shared" si="3"/>
        <v/>
      </c>
      <c r="B117" s="54" t="str">
        <f t="shared" si="4"/>
        <v/>
      </c>
      <c r="C117" s="54" t="str">
        <f t="shared" si="5"/>
        <v/>
      </c>
      <c r="D117" s="49">
        <v>106</v>
      </c>
      <c r="E117" s="49"/>
      <c r="F117" s="49"/>
      <c r="G117" s="50"/>
      <c r="H117" s="50"/>
      <c r="I117" s="50"/>
      <c r="J117" s="50"/>
      <c r="K117" s="50"/>
      <c r="L117" s="50"/>
      <c r="M117" s="50"/>
      <c r="N117" s="254"/>
      <c r="O117" s="51"/>
      <c r="P117" s="254"/>
      <c r="Q117" s="254"/>
      <c r="R117" s="248"/>
      <c r="S117" s="41"/>
      <c r="T117" s="41"/>
      <c r="U117" s="41"/>
      <c r="V117" s="262"/>
      <c r="W117" s="262"/>
      <c r="X117" s="53"/>
    </row>
    <row r="118" spans="1:24">
      <c r="A118" s="54" t="str">
        <f t="shared" si="3"/>
        <v/>
      </c>
      <c r="B118" s="54" t="str">
        <f t="shared" si="4"/>
        <v/>
      </c>
      <c r="C118" s="54" t="str">
        <f t="shared" si="5"/>
        <v/>
      </c>
      <c r="D118" s="49">
        <v>107</v>
      </c>
      <c r="E118" s="49"/>
      <c r="F118" s="49"/>
      <c r="G118" s="50"/>
      <c r="H118" s="50"/>
      <c r="I118" s="50"/>
      <c r="J118" s="50"/>
      <c r="K118" s="50"/>
      <c r="L118" s="50"/>
      <c r="M118" s="50"/>
      <c r="N118" s="254"/>
      <c r="O118" s="51"/>
      <c r="P118" s="254"/>
      <c r="Q118" s="254"/>
      <c r="R118" s="248"/>
      <c r="S118" s="41"/>
      <c r="T118" s="41"/>
      <c r="U118" s="41"/>
      <c r="V118" s="262"/>
      <c r="W118" s="262"/>
      <c r="X118" s="53"/>
    </row>
    <row r="119" spans="1:24">
      <c r="A119" s="54" t="str">
        <f t="shared" si="3"/>
        <v/>
      </c>
      <c r="B119" s="54" t="str">
        <f t="shared" si="4"/>
        <v/>
      </c>
      <c r="C119" s="54" t="str">
        <f t="shared" si="5"/>
        <v/>
      </c>
      <c r="D119" s="49">
        <v>108</v>
      </c>
      <c r="E119" s="49"/>
      <c r="F119" s="49"/>
      <c r="G119" s="50"/>
      <c r="H119" s="50"/>
      <c r="I119" s="50"/>
      <c r="J119" s="50"/>
      <c r="K119" s="50"/>
      <c r="L119" s="50"/>
      <c r="M119" s="50"/>
      <c r="N119" s="254"/>
      <c r="O119" s="51"/>
      <c r="P119" s="254"/>
      <c r="Q119" s="254"/>
      <c r="R119" s="248"/>
      <c r="S119" s="41"/>
      <c r="T119" s="41"/>
      <c r="U119" s="41"/>
      <c r="V119" s="262"/>
      <c r="W119" s="262"/>
      <c r="X119" s="53"/>
    </row>
    <row r="120" spans="1:24">
      <c r="A120" s="54" t="str">
        <f t="shared" si="3"/>
        <v/>
      </c>
      <c r="B120" s="54" t="str">
        <f t="shared" si="4"/>
        <v/>
      </c>
      <c r="C120" s="54" t="str">
        <f t="shared" si="5"/>
        <v/>
      </c>
      <c r="D120" s="49">
        <v>109</v>
      </c>
      <c r="E120" s="49"/>
      <c r="F120" s="49"/>
      <c r="G120" s="50"/>
      <c r="H120" s="50"/>
      <c r="I120" s="50"/>
      <c r="J120" s="50"/>
      <c r="K120" s="50"/>
      <c r="L120" s="50"/>
      <c r="M120" s="50"/>
      <c r="N120" s="254"/>
      <c r="O120" s="51"/>
      <c r="P120" s="254"/>
      <c r="Q120" s="254"/>
      <c r="R120" s="248"/>
      <c r="S120" s="41"/>
      <c r="T120" s="41"/>
      <c r="U120" s="41"/>
      <c r="V120" s="262"/>
      <c r="W120" s="262"/>
      <c r="X120" s="53"/>
    </row>
    <row r="121" spans="1:24">
      <c r="A121" s="54" t="str">
        <f t="shared" si="3"/>
        <v/>
      </c>
      <c r="B121" s="54" t="str">
        <f t="shared" si="4"/>
        <v/>
      </c>
      <c r="C121" s="54" t="str">
        <f t="shared" si="5"/>
        <v/>
      </c>
      <c r="D121" s="49">
        <v>110</v>
      </c>
      <c r="E121" s="49"/>
      <c r="F121" s="49"/>
      <c r="G121" s="50"/>
      <c r="H121" s="50"/>
      <c r="I121" s="50"/>
      <c r="J121" s="50"/>
      <c r="K121" s="50"/>
      <c r="L121" s="50"/>
      <c r="M121" s="50"/>
      <c r="N121" s="254"/>
      <c r="O121" s="51"/>
      <c r="P121" s="254"/>
      <c r="Q121" s="254"/>
      <c r="R121" s="248"/>
      <c r="S121" s="41"/>
      <c r="T121" s="41"/>
      <c r="U121" s="41"/>
      <c r="V121" s="262"/>
      <c r="W121" s="262"/>
      <c r="X121" s="53"/>
    </row>
    <row r="122" spans="1:24">
      <c r="A122" s="54" t="str">
        <f t="shared" si="3"/>
        <v/>
      </c>
      <c r="B122" s="54" t="str">
        <f t="shared" si="4"/>
        <v/>
      </c>
      <c r="C122" s="54" t="str">
        <f t="shared" si="5"/>
        <v/>
      </c>
      <c r="D122" s="49">
        <v>111</v>
      </c>
      <c r="E122" s="49"/>
      <c r="F122" s="49"/>
      <c r="G122" s="50"/>
      <c r="H122" s="50"/>
      <c r="I122" s="50"/>
      <c r="J122" s="50"/>
      <c r="K122" s="50"/>
      <c r="L122" s="50"/>
      <c r="M122" s="50"/>
      <c r="N122" s="254"/>
      <c r="O122" s="51"/>
      <c r="P122" s="254"/>
      <c r="Q122" s="254"/>
      <c r="R122" s="248"/>
      <c r="S122" s="41"/>
      <c r="T122" s="41"/>
      <c r="U122" s="41"/>
      <c r="V122" s="262"/>
      <c r="W122" s="262"/>
      <c r="X122" s="53"/>
    </row>
    <row r="123" spans="1:24">
      <c r="A123" s="54" t="str">
        <f t="shared" si="3"/>
        <v/>
      </c>
      <c r="B123" s="54" t="str">
        <f t="shared" si="4"/>
        <v/>
      </c>
      <c r="C123" s="54" t="str">
        <f t="shared" si="5"/>
        <v/>
      </c>
      <c r="D123" s="49">
        <v>112</v>
      </c>
      <c r="E123" s="49"/>
      <c r="F123" s="49"/>
      <c r="G123" s="50"/>
      <c r="H123" s="50"/>
      <c r="I123" s="50"/>
      <c r="J123" s="50"/>
      <c r="K123" s="50"/>
      <c r="L123" s="50"/>
      <c r="M123" s="50"/>
      <c r="N123" s="254"/>
      <c r="O123" s="51"/>
      <c r="P123" s="254"/>
      <c r="Q123" s="254"/>
      <c r="R123" s="248"/>
      <c r="S123" s="41"/>
      <c r="T123" s="41"/>
      <c r="U123" s="41"/>
      <c r="V123" s="262"/>
      <c r="W123" s="262"/>
      <c r="X123" s="53"/>
    </row>
    <row r="124" spans="1:24">
      <c r="A124" s="54" t="str">
        <f t="shared" si="3"/>
        <v/>
      </c>
      <c r="B124" s="54" t="str">
        <f t="shared" si="4"/>
        <v/>
      </c>
      <c r="C124" s="54" t="str">
        <f t="shared" si="5"/>
        <v/>
      </c>
      <c r="D124" s="49">
        <v>113</v>
      </c>
      <c r="E124" s="49"/>
      <c r="F124" s="49"/>
      <c r="G124" s="50"/>
      <c r="H124" s="50"/>
      <c r="I124" s="50"/>
      <c r="J124" s="50"/>
      <c r="K124" s="50"/>
      <c r="L124" s="50"/>
      <c r="M124" s="50"/>
      <c r="N124" s="254"/>
      <c r="O124" s="51"/>
      <c r="P124" s="254"/>
      <c r="Q124" s="254"/>
      <c r="R124" s="248"/>
      <c r="S124" s="41"/>
      <c r="T124" s="41"/>
      <c r="U124" s="41"/>
      <c r="V124" s="262"/>
      <c r="W124" s="262"/>
      <c r="X124" s="53"/>
    </row>
    <row r="125" spans="1:24">
      <c r="A125" s="54" t="str">
        <f t="shared" si="3"/>
        <v/>
      </c>
      <c r="B125" s="54" t="str">
        <f t="shared" si="4"/>
        <v/>
      </c>
      <c r="C125" s="54" t="str">
        <f t="shared" si="5"/>
        <v/>
      </c>
      <c r="D125" s="49">
        <v>114</v>
      </c>
      <c r="E125" s="49"/>
      <c r="F125" s="49"/>
      <c r="G125" s="50"/>
      <c r="H125" s="50"/>
      <c r="I125" s="50"/>
      <c r="J125" s="50"/>
      <c r="K125" s="50"/>
      <c r="L125" s="50"/>
      <c r="M125" s="50"/>
      <c r="N125" s="254"/>
      <c r="O125" s="51"/>
      <c r="P125" s="254"/>
      <c r="Q125" s="254"/>
      <c r="R125" s="248"/>
      <c r="S125" s="41"/>
      <c r="T125" s="41"/>
      <c r="U125" s="41"/>
      <c r="V125" s="262"/>
      <c r="W125" s="262"/>
      <c r="X125" s="53"/>
    </row>
    <row r="126" spans="1:24">
      <c r="A126" s="54" t="str">
        <f t="shared" si="3"/>
        <v/>
      </c>
      <c r="B126" s="54" t="str">
        <f t="shared" si="4"/>
        <v/>
      </c>
      <c r="C126" s="54" t="str">
        <f t="shared" si="5"/>
        <v/>
      </c>
      <c r="D126" s="49">
        <v>115</v>
      </c>
      <c r="E126" s="49"/>
      <c r="F126" s="49"/>
      <c r="G126" s="50"/>
      <c r="H126" s="50"/>
      <c r="I126" s="50"/>
      <c r="J126" s="50"/>
      <c r="K126" s="50"/>
      <c r="L126" s="50"/>
      <c r="M126" s="50"/>
      <c r="N126" s="254"/>
      <c r="O126" s="51"/>
      <c r="P126" s="254"/>
      <c r="Q126" s="254"/>
      <c r="R126" s="248"/>
      <c r="S126" s="41"/>
      <c r="T126" s="41"/>
      <c r="U126" s="41"/>
      <c r="V126" s="262"/>
      <c r="W126" s="262"/>
      <c r="X126" s="53"/>
    </row>
    <row r="127" spans="1:24">
      <c r="A127" s="54" t="str">
        <f t="shared" si="3"/>
        <v/>
      </c>
      <c r="B127" s="54" t="str">
        <f t="shared" si="4"/>
        <v/>
      </c>
      <c r="C127" s="54" t="str">
        <f t="shared" si="5"/>
        <v/>
      </c>
      <c r="D127" s="49">
        <v>116</v>
      </c>
      <c r="E127" s="49"/>
      <c r="F127" s="49"/>
      <c r="G127" s="50"/>
      <c r="H127" s="50"/>
      <c r="I127" s="50"/>
      <c r="J127" s="50"/>
      <c r="K127" s="50"/>
      <c r="L127" s="50"/>
      <c r="M127" s="50"/>
      <c r="N127" s="254"/>
      <c r="O127" s="51"/>
      <c r="P127" s="254"/>
      <c r="Q127" s="254"/>
      <c r="R127" s="248"/>
      <c r="S127" s="41"/>
      <c r="T127" s="41"/>
      <c r="U127" s="41"/>
      <c r="V127" s="262"/>
      <c r="W127" s="262"/>
      <c r="X127" s="53"/>
    </row>
    <row r="128" spans="1:24">
      <c r="A128" s="54" t="str">
        <f t="shared" si="3"/>
        <v/>
      </c>
      <c r="B128" s="54" t="str">
        <f t="shared" si="4"/>
        <v/>
      </c>
      <c r="C128" s="54" t="str">
        <f t="shared" si="5"/>
        <v/>
      </c>
      <c r="D128" s="49">
        <v>117</v>
      </c>
      <c r="E128" s="49"/>
      <c r="F128" s="49"/>
      <c r="G128" s="50"/>
      <c r="H128" s="50"/>
      <c r="I128" s="50"/>
      <c r="J128" s="50"/>
      <c r="K128" s="50"/>
      <c r="L128" s="50"/>
      <c r="M128" s="50"/>
      <c r="N128" s="254"/>
      <c r="O128" s="51"/>
      <c r="P128" s="254"/>
      <c r="Q128" s="254"/>
      <c r="R128" s="248"/>
      <c r="S128" s="41"/>
      <c r="T128" s="41"/>
      <c r="U128" s="41"/>
      <c r="V128" s="262"/>
      <c r="W128" s="262"/>
      <c r="X128" s="53"/>
    </row>
    <row r="129" spans="1:24">
      <c r="A129" s="54" t="str">
        <f t="shared" si="3"/>
        <v/>
      </c>
      <c r="B129" s="54" t="str">
        <f t="shared" si="4"/>
        <v/>
      </c>
      <c r="C129" s="54" t="str">
        <f t="shared" si="5"/>
        <v/>
      </c>
      <c r="D129" s="49">
        <v>118</v>
      </c>
      <c r="E129" s="49"/>
      <c r="F129" s="49"/>
      <c r="G129" s="50"/>
      <c r="H129" s="50"/>
      <c r="I129" s="50"/>
      <c r="J129" s="50"/>
      <c r="K129" s="50"/>
      <c r="L129" s="50"/>
      <c r="M129" s="50"/>
      <c r="N129" s="254"/>
      <c r="O129" s="51"/>
      <c r="P129" s="254"/>
      <c r="Q129" s="254"/>
      <c r="R129" s="248"/>
      <c r="S129" s="41"/>
      <c r="T129" s="41"/>
      <c r="U129" s="41"/>
      <c r="V129" s="262"/>
      <c r="W129" s="262"/>
      <c r="X129" s="53"/>
    </row>
    <row r="130" spans="1:24">
      <c r="A130" s="54" t="str">
        <f t="shared" si="3"/>
        <v/>
      </c>
      <c r="B130" s="54" t="str">
        <f t="shared" si="4"/>
        <v/>
      </c>
      <c r="C130" s="54" t="str">
        <f t="shared" si="5"/>
        <v/>
      </c>
      <c r="D130" s="49">
        <v>119</v>
      </c>
      <c r="E130" s="49"/>
      <c r="F130" s="49"/>
      <c r="G130" s="50"/>
      <c r="H130" s="50"/>
      <c r="I130" s="50"/>
      <c r="J130" s="50"/>
      <c r="K130" s="50"/>
      <c r="L130" s="50"/>
      <c r="M130" s="50"/>
      <c r="N130" s="254"/>
      <c r="O130" s="51"/>
      <c r="P130" s="254"/>
      <c r="Q130" s="254"/>
      <c r="R130" s="248"/>
      <c r="S130" s="41"/>
      <c r="T130" s="41"/>
      <c r="U130" s="41"/>
      <c r="V130" s="262"/>
      <c r="W130" s="262"/>
      <c r="X130" s="53"/>
    </row>
    <row r="131" spans="1:24">
      <c r="A131" s="54" t="str">
        <f t="shared" si="3"/>
        <v/>
      </c>
      <c r="B131" s="54" t="str">
        <f t="shared" si="4"/>
        <v/>
      </c>
      <c r="C131" s="54" t="str">
        <f t="shared" si="5"/>
        <v/>
      </c>
      <c r="D131" s="49">
        <v>120</v>
      </c>
      <c r="E131" s="49"/>
      <c r="F131" s="49"/>
      <c r="G131" s="50"/>
      <c r="H131" s="50"/>
      <c r="I131" s="50"/>
      <c r="J131" s="50"/>
      <c r="K131" s="50"/>
      <c r="L131" s="50"/>
      <c r="M131" s="50"/>
      <c r="N131" s="254"/>
      <c r="O131" s="51"/>
      <c r="P131" s="254"/>
      <c r="Q131" s="254"/>
      <c r="R131" s="248"/>
      <c r="S131" s="41"/>
      <c r="T131" s="41"/>
      <c r="U131" s="41"/>
      <c r="V131" s="262"/>
      <c r="W131" s="262"/>
      <c r="X131" s="53"/>
    </row>
    <row r="132" spans="1:24">
      <c r="A132" s="54" t="str">
        <f t="shared" si="3"/>
        <v/>
      </c>
      <c r="B132" s="54" t="str">
        <f t="shared" si="4"/>
        <v/>
      </c>
      <c r="C132" s="54" t="str">
        <f t="shared" si="5"/>
        <v/>
      </c>
      <c r="D132" s="49">
        <v>121</v>
      </c>
      <c r="E132" s="49"/>
      <c r="F132" s="49"/>
      <c r="G132" s="50"/>
      <c r="H132" s="50"/>
      <c r="I132" s="50"/>
      <c r="J132" s="50"/>
      <c r="K132" s="50"/>
      <c r="L132" s="50"/>
      <c r="M132" s="50"/>
      <c r="N132" s="254"/>
      <c r="O132" s="51"/>
      <c r="P132" s="254"/>
      <c r="Q132" s="254"/>
      <c r="R132" s="248"/>
      <c r="S132" s="41"/>
      <c r="T132" s="41"/>
      <c r="U132" s="41"/>
      <c r="V132" s="262"/>
      <c r="W132" s="262"/>
      <c r="X132" s="53"/>
    </row>
    <row r="133" spans="1:24">
      <c r="A133" s="54" t="str">
        <f t="shared" si="3"/>
        <v/>
      </c>
      <c r="B133" s="54" t="str">
        <f t="shared" si="4"/>
        <v/>
      </c>
      <c r="C133" s="54" t="str">
        <f t="shared" si="5"/>
        <v/>
      </c>
      <c r="D133" s="49">
        <v>122</v>
      </c>
      <c r="E133" s="49"/>
      <c r="F133" s="49"/>
      <c r="G133" s="50"/>
      <c r="H133" s="50"/>
      <c r="I133" s="50"/>
      <c r="J133" s="50"/>
      <c r="K133" s="50"/>
      <c r="L133" s="50"/>
      <c r="M133" s="50"/>
      <c r="N133" s="254"/>
      <c r="O133" s="51"/>
      <c r="P133" s="254"/>
      <c r="Q133" s="254"/>
      <c r="R133" s="248"/>
      <c r="S133" s="41"/>
      <c r="T133" s="41"/>
      <c r="U133" s="41"/>
      <c r="V133" s="262"/>
      <c r="W133" s="262"/>
      <c r="X133" s="53"/>
    </row>
    <row r="134" spans="1:24">
      <c r="A134" s="54" t="str">
        <f t="shared" si="3"/>
        <v/>
      </c>
      <c r="B134" s="54" t="str">
        <f t="shared" si="4"/>
        <v/>
      </c>
      <c r="C134" s="54" t="str">
        <f t="shared" si="5"/>
        <v/>
      </c>
      <c r="D134" s="49">
        <v>123</v>
      </c>
      <c r="E134" s="49"/>
      <c r="F134" s="49"/>
      <c r="G134" s="50"/>
      <c r="H134" s="50"/>
      <c r="I134" s="50"/>
      <c r="J134" s="50"/>
      <c r="K134" s="50"/>
      <c r="L134" s="50"/>
      <c r="M134" s="50"/>
      <c r="N134" s="254"/>
      <c r="O134" s="51"/>
      <c r="P134" s="254"/>
      <c r="Q134" s="254"/>
      <c r="R134" s="248"/>
      <c r="S134" s="41"/>
      <c r="T134" s="41"/>
      <c r="U134" s="41"/>
      <c r="V134" s="262"/>
      <c r="W134" s="262"/>
      <c r="X134" s="53"/>
    </row>
    <row r="135" spans="1:24">
      <c r="A135" s="54" t="str">
        <f t="shared" si="3"/>
        <v/>
      </c>
      <c r="B135" s="54" t="str">
        <f t="shared" si="4"/>
        <v/>
      </c>
      <c r="C135" s="54" t="str">
        <f t="shared" si="5"/>
        <v/>
      </c>
      <c r="D135" s="49">
        <v>124</v>
      </c>
      <c r="E135" s="49"/>
      <c r="F135" s="49"/>
      <c r="G135" s="50"/>
      <c r="H135" s="50"/>
      <c r="I135" s="50"/>
      <c r="J135" s="50"/>
      <c r="K135" s="50"/>
      <c r="L135" s="50"/>
      <c r="M135" s="50"/>
      <c r="N135" s="254"/>
      <c r="O135" s="51"/>
      <c r="P135" s="254"/>
      <c r="Q135" s="254"/>
      <c r="R135" s="248"/>
      <c r="S135" s="41"/>
      <c r="T135" s="41"/>
      <c r="U135" s="41"/>
      <c r="V135" s="262"/>
      <c r="W135" s="262"/>
      <c r="X135" s="53"/>
    </row>
    <row r="136" spans="1:24">
      <c r="A136" s="54" t="str">
        <f t="shared" si="3"/>
        <v/>
      </c>
      <c r="B136" s="54" t="str">
        <f t="shared" si="4"/>
        <v/>
      </c>
      <c r="C136" s="54" t="str">
        <f t="shared" si="5"/>
        <v/>
      </c>
      <c r="D136" s="49">
        <v>125</v>
      </c>
      <c r="E136" s="49"/>
      <c r="F136" s="49"/>
      <c r="G136" s="50"/>
      <c r="H136" s="50"/>
      <c r="I136" s="50"/>
      <c r="J136" s="50"/>
      <c r="K136" s="50"/>
      <c r="L136" s="50"/>
      <c r="M136" s="50"/>
      <c r="N136" s="254"/>
      <c r="O136" s="51"/>
      <c r="P136" s="254"/>
      <c r="Q136" s="254"/>
      <c r="R136" s="248"/>
      <c r="S136" s="41"/>
      <c r="T136" s="41"/>
      <c r="U136" s="41"/>
      <c r="V136" s="262"/>
      <c r="W136" s="262"/>
      <c r="X136" s="53"/>
    </row>
    <row r="137" spans="1:24">
      <c r="A137" s="54" t="str">
        <f t="shared" si="3"/>
        <v/>
      </c>
      <c r="B137" s="54" t="str">
        <f t="shared" si="4"/>
        <v/>
      </c>
      <c r="C137" s="54" t="str">
        <f t="shared" si="5"/>
        <v/>
      </c>
      <c r="D137" s="49">
        <v>126</v>
      </c>
      <c r="E137" s="49"/>
      <c r="F137" s="49"/>
      <c r="G137" s="50"/>
      <c r="H137" s="50"/>
      <c r="I137" s="50"/>
      <c r="J137" s="50"/>
      <c r="K137" s="50"/>
      <c r="L137" s="50"/>
      <c r="M137" s="50"/>
      <c r="N137" s="254"/>
      <c r="O137" s="51"/>
      <c r="P137" s="254"/>
      <c r="Q137" s="254"/>
      <c r="R137" s="248"/>
      <c r="S137" s="41"/>
      <c r="T137" s="41"/>
      <c r="U137" s="41"/>
      <c r="V137" s="262"/>
      <c r="W137" s="262"/>
      <c r="X137" s="53"/>
    </row>
    <row r="138" spans="1:24">
      <c r="A138" s="54" t="str">
        <f t="shared" si="3"/>
        <v/>
      </c>
      <c r="B138" s="54" t="str">
        <f t="shared" si="4"/>
        <v/>
      </c>
      <c r="C138" s="54" t="str">
        <f t="shared" si="5"/>
        <v/>
      </c>
      <c r="D138" s="49">
        <v>127</v>
      </c>
      <c r="E138" s="49"/>
      <c r="F138" s="49"/>
      <c r="G138" s="50"/>
      <c r="H138" s="50"/>
      <c r="I138" s="50"/>
      <c r="J138" s="50"/>
      <c r="K138" s="50"/>
      <c r="L138" s="50"/>
      <c r="M138" s="50"/>
      <c r="N138" s="254"/>
      <c r="O138" s="51"/>
      <c r="P138" s="254"/>
      <c r="Q138" s="254"/>
      <c r="R138" s="248"/>
      <c r="S138" s="41"/>
      <c r="T138" s="41"/>
      <c r="U138" s="41"/>
      <c r="V138" s="262"/>
      <c r="W138" s="262"/>
      <c r="X138" s="53"/>
    </row>
    <row r="139" spans="1:24">
      <c r="A139" s="54" t="str">
        <f t="shared" si="3"/>
        <v/>
      </c>
      <c r="B139" s="54" t="str">
        <f t="shared" si="4"/>
        <v/>
      </c>
      <c r="C139" s="54" t="str">
        <f t="shared" si="5"/>
        <v/>
      </c>
      <c r="D139" s="49">
        <v>128</v>
      </c>
      <c r="E139" s="49"/>
      <c r="F139" s="49"/>
      <c r="G139" s="50"/>
      <c r="H139" s="50"/>
      <c r="I139" s="50"/>
      <c r="J139" s="50"/>
      <c r="K139" s="50"/>
      <c r="L139" s="50"/>
      <c r="M139" s="50"/>
      <c r="N139" s="254"/>
      <c r="O139" s="51"/>
      <c r="P139" s="254"/>
      <c r="Q139" s="254"/>
      <c r="R139" s="248"/>
      <c r="S139" s="41"/>
      <c r="T139" s="41"/>
      <c r="U139" s="41"/>
      <c r="V139" s="262"/>
      <c r="W139" s="262"/>
      <c r="X139" s="53"/>
    </row>
    <row r="140" spans="1:24">
      <c r="A140" s="54" t="str">
        <f t="shared" si="3"/>
        <v/>
      </c>
      <c r="B140" s="54" t="str">
        <f t="shared" si="4"/>
        <v/>
      </c>
      <c r="C140" s="54" t="str">
        <f t="shared" si="5"/>
        <v/>
      </c>
      <c r="D140" s="49">
        <v>129</v>
      </c>
      <c r="E140" s="49"/>
      <c r="F140" s="49"/>
      <c r="G140" s="50"/>
      <c r="H140" s="50"/>
      <c r="I140" s="50"/>
      <c r="J140" s="50"/>
      <c r="K140" s="50"/>
      <c r="L140" s="50"/>
      <c r="M140" s="50"/>
      <c r="N140" s="254"/>
      <c r="O140" s="51"/>
      <c r="P140" s="254"/>
      <c r="Q140" s="254"/>
      <c r="R140" s="248"/>
      <c r="S140" s="41"/>
      <c r="T140" s="41"/>
      <c r="U140" s="41"/>
      <c r="V140" s="262"/>
      <c r="W140" s="262"/>
      <c r="X140" s="53"/>
    </row>
    <row r="141" spans="1:24">
      <c r="A141" s="54" t="str">
        <f t="shared" si="3"/>
        <v/>
      </c>
      <c r="B141" s="54" t="str">
        <f t="shared" si="4"/>
        <v/>
      </c>
      <c r="C141" s="54" t="str">
        <f t="shared" si="5"/>
        <v/>
      </c>
      <c r="D141" s="49">
        <v>130</v>
      </c>
      <c r="E141" s="49"/>
      <c r="F141" s="49"/>
      <c r="G141" s="50"/>
      <c r="H141" s="50"/>
      <c r="I141" s="50"/>
      <c r="J141" s="50"/>
      <c r="K141" s="50"/>
      <c r="L141" s="50"/>
      <c r="M141" s="50"/>
      <c r="N141" s="254"/>
      <c r="O141" s="51"/>
      <c r="P141" s="254"/>
      <c r="Q141" s="254"/>
      <c r="R141" s="248"/>
      <c r="S141" s="41"/>
      <c r="T141" s="41"/>
      <c r="U141" s="41"/>
      <c r="V141" s="262"/>
      <c r="W141" s="262"/>
      <c r="X141" s="53"/>
    </row>
    <row r="142" spans="1:24">
      <c r="A142" s="54" t="str">
        <f t="shared" ref="A142:A205" si="6">IF(ISBLANK(E142),"",dfName)</f>
        <v/>
      </c>
      <c r="B142" s="54" t="str">
        <f t="shared" ref="B142:B205" si="7">IF(ISBLANK(E142),"",dfRG)</f>
        <v/>
      </c>
      <c r="C142" s="54" t="str">
        <f t="shared" ref="C142:C205" si="8">IF(ISBLANK(E142),"",EndDate)</f>
        <v/>
      </c>
      <c r="D142" s="49">
        <v>131</v>
      </c>
      <c r="E142" s="49"/>
      <c r="F142" s="49"/>
      <c r="G142" s="50"/>
      <c r="H142" s="50"/>
      <c r="I142" s="50"/>
      <c r="J142" s="50"/>
      <c r="K142" s="50"/>
      <c r="L142" s="50"/>
      <c r="M142" s="50"/>
      <c r="N142" s="254"/>
      <c r="O142" s="51"/>
      <c r="P142" s="254"/>
      <c r="Q142" s="254"/>
      <c r="R142" s="248"/>
      <c r="S142" s="41"/>
      <c r="T142" s="41"/>
      <c r="U142" s="41"/>
      <c r="V142" s="262"/>
      <c r="W142" s="262"/>
      <c r="X142" s="53"/>
    </row>
    <row r="143" spans="1:24">
      <c r="A143" s="54" t="str">
        <f t="shared" si="6"/>
        <v/>
      </c>
      <c r="B143" s="54" t="str">
        <f t="shared" si="7"/>
        <v/>
      </c>
      <c r="C143" s="54" t="str">
        <f t="shared" si="8"/>
        <v/>
      </c>
      <c r="D143" s="49">
        <v>132</v>
      </c>
      <c r="E143" s="49"/>
      <c r="F143" s="49"/>
      <c r="G143" s="50"/>
      <c r="H143" s="50"/>
      <c r="I143" s="50"/>
      <c r="J143" s="50"/>
      <c r="K143" s="50"/>
      <c r="L143" s="50"/>
      <c r="M143" s="50"/>
      <c r="N143" s="254"/>
      <c r="O143" s="51"/>
      <c r="P143" s="254"/>
      <c r="Q143" s="254"/>
      <c r="R143" s="248"/>
      <c r="S143" s="41"/>
      <c r="T143" s="41"/>
      <c r="U143" s="41"/>
      <c r="V143" s="262"/>
      <c r="W143" s="262"/>
      <c r="X143" s="53"/>
    </row>
    <row r="144" spans="1:24">
      <c r="A144" s="54" t="str">
        <f t="shared" si="6"/>
        <v/>
      </c>
      <c r="B144" s="54" t="str">
        <f t="shared" si="7"/>
        <v/>
      </c>
      <c r="C144" s="54" t="str">
        <f t="shared" si="8"/>
        <v/>
      </c>
      <c r="D144" s="49">
        <v>133</v>
      </c>
      <c r="E144" s="49"/>
      <c r="F144" s="49"/>
      <c r="G144" s="50"/>
      <c r="H144" s="50"/>
      <c r="I144" s="50"/>
      <c r="J144" s="50"/>
      <c r="K144" s="50"/>
      <c r="L144" s="50"/>
      <c r="M144" s="50"/>
      <c r="N144" s="254"/>
      <c r="O144" s="51"/>
      <c r="P144" s="254"/>
      <c r="Q144" s="254"/>
      <c r="R144" s="248"/>
      <c r="S144" s="41"/>
      <c r="T144" s="41"/>
      <c r="U144" s="41"/>
      <c r="V144" s="262"/>
      <c r="W144" s="262"/>
      <c r="X144" s="53"/>
    </row>
    <row r="145" spans="1:24">
      <c r="A145" s="54" t="str">
        <f t="shared" si="6"/>
        <v/>
      </c>
      <c r="B145" s="54" t="str">
        <f t="shared" si="7"/>
        <v/>
      </c>
      <c r="C145" s="54" t="str">
        <f t="shared" si="8"/>
        <v/>
      </c>
      <c r="D145" s="49">
        <v>134</v>
      </c>
      <c r="E145" s="49"/>
      <c r="F145" s="49"/>
      <c r="G145" s="50"/>
      <c r="H145" s="50"/>
      <c r="I145" s="50"/>
      <c r="J145" s="50"/>
      <c r="K145" s="50"/>
      <c r="L145" s="50"/>
      <c r="M145" s="50"/>
      <c r="N145" s="254"/>
      <c r="O145" s="51"/>
      <c r="P145" s="254"/>
      <c r="Q145" s="254"/>
      <c r="R145" s="248"/>
      <c r="S145" s="41"/>
      <c r="T145" s="41"/>
      <c r="U145" s="41"/>
      <c r="V145" s="262"/>
      <c r="W145" s="262"/>
      <c r="X145" s="53"/>
    </row>
    <row r="146" spans="1:24">
      <c r="A146" s="54" t="str">
        <f t="shared" si="6"/>
        <v/>
      </c>
      <c r="B146" s="54" t="str">
        <f t="shared" si="7"/>
        <v/>
      </c>
      <c r="C146" s="54" t="str">
        <f t="shared" si="8"/>
        <v/>
      </c>
      <c r="D146" s="49">
        <v>135</v>
      </c>
      <c r="E146" s="49"/>
      <c r="F146" s="49"/>
      <c r="G146" s="50"/>
      <c r="H146" s="50"/>
      <c r="I146" s="50"/>
      <c r="J146" s="50"/>
      <c r="K146" s="50"/>
      <c r="L146" s="50"/>
      <c r="M146" s="50"/>
      <c r="N146" s="254"/>
      <c r="O146" s="51"/>
      <c r="P146" s="254"/>
      <c r="Q146" s="254"/>
      <c r="R146" s="248"/>
      <c r="S146" s="41"/>
      <c r="T146" s="41"/>
      <c r="U146" s="41"/>
      <c r="V146" s="262"/>
      <c r="W146" s="262"/>
      <c r="X146" s="53"/>
    </row>
    <row r="147" spans="1:24">
      <c r="A147" s="54" t="str">
        <f t="shared" si="6"/>
        <v/>
      </c>
      <c r="B147" s="54" t="str">
        <f t="shared" si="7"/>
        <v/>
      </c>
      <c r="C147" s="54" t="str">
        <f t="shared" si="8"/>
        <v/>
      </c>
      <c r="D147" s="49">
        <v>136</v>
      </c>
      <c r="E147" s="49"/>
      <c r="F147" s="49"/>
      <c r="G147" s="50"/>
      <c r="H147" s="50"/>
      <c r="I147" s="50"/>
      <c r="J147" s="50"/>
      <c r="K147" s="50"/>
      <c r="L147" s="50"/>
      <c r="M147" s="50"/>
      <c r="N147" s="254"/>
      <c r="O147" s="51"/>
      <c r="P147" s="254"/>
      <c r="Q147" s="254"/>
      <c r="R147" s="248"/>
      <c r="S147" s="41"/>
      <c r="T147" s="41"/>
      <c r="U147" s="41"/>
      <c r="V147" s="262"/>
      <c r="W147" s="262"/>
      <c r="X147" s="53"/>
    </row>
    <row r="148" spans="1:24">
      <c r="A148" s="54" t="str">
        <f t="shared" si="6"/>
        <v/>
      </c>
      <c r="B148" s="54" t="str">
        <f t="shared" si="7"/>
        <v/>
      </c>
      <c r="C148" s="54" t="str">
        <f t="shared" si="8"/>
        <v/>
      </c>
      <c r="D148" s="49">
        <v>137</v>
      </c>
      <c r="E148" s="49"/>
      <c r="F148" s="49"/>
      <c r="G148" s="50"/>
      <c r="H148" s="50"/>
      <c r="I148" s="50"/>
      <c r="J148" s="50"/>
      <c r="K148" s="50"/>
      <c r="L148" s="50"/>
      <c r="M148" s="50"/>
      <c r="N148" s="254"/>
      <c r="O148" s="51"/>
      <c r="P148" s="254"/>
      <c r="Q148" s="254"/>
      <c r="R148" s="248"/>
      <c r="S148" s="41"/>
      <c r="T148" s="41"/>
      <c r="U148" s="41"/>
      <c r="V148" s="262"/>
      <c r="W148" s="262"/>
      <c r="X148" s="53"/>
    </row>
    <row r="149" spans="1:24">
      <c r="A149" s="54" t="str">
        <f t="shared" si="6"/>
        <v/>
      </c>
      <c r="B149" s="54" t="str">
        <f t="shared" si="7"/>
        <v/>
      </c>
      <c r="C149" s="54" t="str">
        <f t="shared" si="8"/>
        <v/>
      </c>
      <c r="D149" s="49">
        <v>138</v>
      </c>
      <c r="E149" s="49"/>
      <c r="F149" s="49"/>
      <c r="G149" s="50"/>
      <c r="H149" s="50"/>
      <c r="I149" s="50"/>
      <c r="J149" s="50"/>
      <c r="K149" s="50"/>
      <c r="L149" s="50"/>
      <c r="M149" s="50"/>
      <c r="N149" s="254"/>
      <c r="O149" s="51"/>
      <c r="P149" s="254"/>
      <c r="Q149" s="254"/>
      <c r="R149" s="248"/>
      <c r="S149" s="41"/>
      <c r="T149" s="41"/>
      <c r="U149" s="41"/>
      <c r="V149" s="262"/>
      <c r="W149" s="262"/>
      <c r="X149" s="53"/>
    </row>
    <row r="150" spans="1:24">
      <c r="A150" s="54" t="str">
        <f t="shared" si="6"/>
        <v/>
      </c>
      <c r="B150" s="54" t="str">
        <f t="shared" si="7"/>
        <v/>
      </c>
      <c r="C150" s="54" t="str">
        <f t="shared" si="8"/>
        <v/>
      </c>
      <c r="D150" s="49">
        <v>139</v>
      </c>
      <c r="E150" s="49"/>
      <c r="F150" s="49"/>
      <c r="G150" s="50"/>
      <c r="H150" s="50"/>
      <c r="I150" s="50"/>
      <c r="J150" s="50"/>
      <c r="K150" s="50"/>
      <c r="L150" s="50"/>
      <c r="M150" s="50"/>
      <c r="N150" s="254"/>
      <c r="O150" s="51"/>
      <c r="P150" s="254"/>
      <c r="Q150" s="254"/>
      <c r="R150" s="248"/>
      <c r="S150" s="41"/>
      <c r="T150" s="41"/>
      <c r="U150" s="41"/>
      <c r="V150" s="262"/>
      <c r="W150" s="262"/>
      <c r="X150" s="53"/>
    </row>
    <row r="151" spans="1:24">
      <c r="A151" s="54" t="str">
        <f t="shared" si="6"/>
        <v/>
      </c>
      <c r="B151" s="54" t="str">
        <f t="shared" si="7"/>
        <v/>
      </c>
      <c r="C151" s="54" t="str">
        <f t="shared" si="8"/>
        <v/>
      </c>
      <c r="D151" s="49">
        <v>140</v>
      </c>
      <c r="E151" s="49"/>
      <c r="F151" s="49"/>
      <c r="G151" s="50"/>
      <c r="H151" s="50"/>
      <c r="I151" s="50"/>
      <c r="J151" s="50"/>
      <c r="K151" s="50"/>
      <c r="L151" s="50"/>
      <c r="M151" s="50"/>
      <c r="N151" s="254"/>
      <c r="O151" s="51"/>
      <c r="P151" s="254"/>
      <c r="Q151" s="254"/>
      <c r="R151" s="248"/>
      <c r="S151" s="41"/>
      <c r="T151" s="41"/>
      <c r="U151" s="41"/>
      <c r="V151" s="262"/>
      <c r="W151" s="262"/>
      <c r="X151" s="53"/>
    </row>
    <row r="152" spans="1:24">
      <c r="A152" s="54" t="str">
        <f t="shared" si="6"/>
        <v/>
      </c>
      <c r="B152" s="54" t="str">
        <f t="shared" si="7"/>
        <v/>
      </c>
      <c r="C152" s="54" t="str">
        <f t="shared" si="8"/>
        <v/>
      </c>
      <c r="D152" s="49">
        <v>141</v>
      </c>
      <c r="E152" s="49"/>
      <c r="F152" s="49"/>
      <c r="G152" s="50"/>
      <c r="H152" s="50"/>
      <c r="I152" s="50"/>
      <c r="J152" s="50"/>
      <c r="K152" s="50"/>
      <c r="L152" s="50"/>
      <c r="M152" s="50"/>
      <c r="N152" s="254"/>
      <c r="O152" s="51"/>
      <c r="P152" s="254"/>
      <c r="Q152" s="254"/>
      <c r="R152" s="248"/>
      <c r="S152" s="41"/>
      <c r="T152" s="41"/>
      <c r="U152" s="41"/>
      <c r="V152" s="262"/>
      <c r="W152" s="262"/>
      <c r="X152" s="53"/>
    </row>
    <row r="153" spans="1:24">
      <c r="A153" s="54" t="str">
        <f t="shared" si="6"/>
        <v/>
      </c>
      <c r="B153" s="54" t="str">
        <f t="shared" si="7"/>
        <v/>
      </c>
      <c r="C153" s="54" t="str">
        <f t="shared" si="8"/>
        <v/>
      </c>
      <c r="D153" s="49">
        <v>142</v>
      </c>
      <c r="E153" s="49"/>
      <c r="F153" s="49"/>
      <c r="G153" s="50"/>
      <c r="H153" s="50"/>
      <c r="I153" s="50"/>
      <c r="J153" s="50"/>
      <c r="K153" s="50"/>
      <c r="L153" s="50"/>
      <c r="M153" s="50"/>
      <c r="N153" s="254"/>
      <c r="O153" s="51"/>
      <c r="P153" s="254"/>
      <c r="Q153" s="254"/>
      <c r="R153" s="248"/>
      <c r="S153" s="41"/>
      <c r="T153" s="41"/>
      <c r="U153" s="41"/>
      <c r="V153" s="262"/>
      <c r="W153" s="262"/>
      <c r="X153" s="53"/>
    </row>
    <row r="154" spans="1:24">
      <c r="A154" s="54" t="str">
        <f t="shared" si="6"/>
        <v/>
      </c>
      <c r="B154" s="54" t="str">
        <f t="shared" si="7"/>
        <v/>
      </c>
      <c r="C154" s="54" t="str">
        <f t="shared" si="8"/>
        <v/>
      </c>
      <c r="D154" s="49">
        <v>143</v>
      </c>
      <c r="E154" s="49"/>
      <c r="F154" s="49"/>
      <c r="G154" s="50"/>
      <c r="H154" s="50"/>
      <c r="I154" s="50"/>
      <c r="J154" s="50"/>
      <c r="K154" s="50"/>
      <c r="L154" s="50"/>
      <c r="M154" s="50"/>
      <c r="N154" s="254"/>
      <c r="O154" s="51"/>
      <c r="P154" s="254"/>
      <c r="Q154" s="254"/>
      <c r="R154" s="248"/>
      <c r="S154" s="41"/>
      <c r="T154" s="41"/>
      <c r="U154" s="41"/>
      <c r="V154" s="262"/>
      <c r="W154" s="262"/>
      <c r="X154" s="53"/>
    </row>
    <row r="155" spans="1:24">
      <c r="A155" s="54" t="str">
        <f t="shared" si="6"/>
        <v/>
      </c>
      <c r="B155" s="54" t="str">
        <f t="shared" si="7"/>
        <v/>
      </c>
      <c r="C155" s="54" t="str">
        <f t="shared" si="8"/>
        <v/>
      </c>
      <c r="D155" s="49">
        <v>144</v>
      </c>
      <c r="E155" s="49"/>
      <c r="F155" s="49"/>
      <c r="G155" s="50"/>
      <c r="H155" s="50"/>
      <c r="I155" s="50"/>
      <c r="J155" s="50"/>
      <c r="K155" s="50"/>
      <c r="L155" s="50"/>
      <c r="M155" s="50"/>
      <c r="N155" s="254"/>
      <c r="O155" s="51"/>
      <c r="P155" s="254"/>
      <c r="Q155" s="254"/>
      <c r="R155" s="248"/>
      <c r="S155" s="41"/>
      <c r="T155" s="41"/>
      <c r="U155" s="41"/>
      <c r="V155" s="262"/>
      <c r="W155" s="262"/>
      <c r="X155" s="53"/>
    </row>
    <row r="156" spans="1:24">
      <c r="A156" s="54" t="str">
        <f t="shared" si="6"/>
        <v/>
      </c>
      <c r="B156" s="54" t="str">
        <f t="shared" si="7"/>
        <v/>
      </c>
      <c r="C156" s="54" t="str">
        <f t="shared" si="8"/>
        <v/>
      </c>
      <c r="D156" s="49">
        <v>145</v>
      </c>
      <c r="E156" s="49"/>
      <c r="F156" s="49"/>
      <c r="G156" s="50"/>
      <c r="H156" s="50"/>
      <c r="I156" s="50"/>
      <c r="J156" s="50"/>
      <c r="K156" s="50"/>
      <c r="L156" s="50"/>
      <c r="M156" s="50"/>
      <c r="N156" s="254"/>
      <c r="O156" s="51"/>
      <c r="P156" s="254"/>
      <c r="Q156" s="254"/>
      <c r="R156" s="248"/>
      <c r="S156" s="41"/>
      <c r="T156" s="41"/>
      <c r="U156" s="41"/>
      <c r="V156" s="262"/>
      <c r="W156" s="262"/>
      <c r="X156" s="53"/>
    </row>
    <row r="157" spans="1:24">
      <c r="A157" s="54" t="str">
        <f t="shared" si="6"/>
        <v/>
      </c>
      <c r="B157" s="54" t="str">
        <f t="shared" si="7"/>
        <v/>
      </c>
      <c r="C157" s="54" t="str">
        <f t="shared" si="8"/>
        <v/>
      </c>
      <c r="D157" s="49">
        <v>146</v>
      </c>
      <c r="E157" s="49"/>
      <c r="F157" s="49"/>
      <c r="G157" s="50"/>
      <c r="H157" s="50"/>
      <c r="I157" s="50"/>
      <c r="J157" s="50"/>
      <c r="K157" s="50"/>
      <c r="L157" s="50"/>
      <c r="M157" s="50"/>
      <c r="N157" s="254"/>
      <c r="O157" s="51"/>
      <c r="P157" s="254"/>
      <c r="Q157" s="254"/>
      <c r="R157" s="248"/>
      <c r="S157" s="41"/>
      <c r="T157" s="41"/>
      <c r="U157" s="41"/>
      <c r="V157" s="262"/>
      <c r="W157" s="262"/>
      <c r="X157" s="53"/>
    </row>
    <row r="158" spans="1:24">
      <c r="A158" s="54" t="str">
        <f t="shared" si="6"/>
        <v/>
      </c>
      <c r="B158" s="54" t="str">
        <f t="shared" si="7"/>
        <v/>
      </c>
      <c r="C158" s="54" t="str">
        <f t="shared" si="8"/>
        <v/>
      </c>
      <c r="D158" s="49">
        <v>147</v>
      </c>
      <c r="E158" s="49"/>
      <c r="F158" s="49"/>
      <c r="G158" s="50"/>
      <c r="H158" s="50"/>
      <c r="I158" s="50"/>
      <c r="J158" s="50"/>
      <c r="K158" s="50"/>
      <c r="L158" s="50"/>
      <c r="M158" s="50"/>
      <c r="N158" s="254"/>
      <c r="O158" s="51"/>
      <c r="P158" s="254"/>
      <c r="Q158" s="254"/>
      <c r="R158" s="248"/>
      <c r="S158" s="41"/>
      <c r="T158" s="41"/>
      <c r="U158" s="41"/>
      <c r="V158" s="262"/>
      <c r="W158" s="262"/>
      <c r="X158" s="53"/>
    </row>
    <row r="159" spans="1:24">
      <c r="A159" s="54" t="str">
        <f t="shared" si="6"/>
        <v/>
      </c>
      <c r="B159" s="54" t="str">
        <f t="shared" si="7"/>
        <v/>
      </c>
      <c r="C159" s="54" t="str">
        <f t="shared" si="8"/>
        <v/>
      </c>
      <c r="D159" s="49">
        <v>148</v>
      </c>
      <c r="E159" s="49"/>
      <c r="F159" s="49"/>
      <c r="G159" s="50"/>
      <c r="H159" s="50"/>
      <c r="I159" s="50"/>
      <c r="J159" s="50"/>
      <c r="K159" s="50"/>
      <c r="L159" s="50"/>
      <c r="M159" s="50"/>
      <c r="N159" s="254"/>
      <c r="O159" s="51"/>
      <c r="P159" s="254"/>
      <c r="Q159" s="254"/>
      <c r="R159" s="248"/>
      <c r="S159" s="41"/>
      <c r="T159" s="41"/>
      <c r="U159" s="41"/>
      <c r="V159" s="262"/>
      <c r="W159" s="262"/>
      <c r="X159" s="53"/>
    </row>
    <row r="160" spans="1:24">
      <c r="A160" s="54" t="str">
        <f t="shared" si="6"/>
        <v/>
      </c>
      <c r="B160" s="54" t="str">
        <f t="shared" si="7"/>
        <v/>
      </c>
      <c r="C160" s="54" t="str">
        <f t="shared" si="8"/>
        <v/>
      </c>
      <c r="D160" s="49">
        <v>149</v>
      </c>
      <c r="E160" s="49"/>
      <c r="F160" s="49"/>
      <c r="G160" s="50"/>
      <c r="H160" s="50"/>
      <c r="I160" s="50"/>
      <c r="J160" s="50"/>
      <c r="K160" s="50"/>
      <c r="L160" s="50"/>
      <c r="M160" s="50"/>
      <c r="N160" s="254"/>
      <c r="O160" s="51"/>
      <c r="P160" s="254"/>
      <c r="Q160" s="254"/>
      <c r="R160" s="248"/>
      <c r="S160" s="41"/>
      <c r="T160" s="41"/>
      <c r="U160" s="41"/>
      <c r="V160" s="262"/>
      <c r="W160" s="262"/>
      <c r="X160" s="53"/>
    </row>
    <row r="161" spans="1:24">
      <c r="A161" s="54" t="str">
        <f t="shared" si="6"/>
        <v/>
      </c>
      <c r="B161" s="54" t="str">
        <f t="shared" si="7"/>
        <v/>
      </c>
      <c r="C161" s="54" t="str">
        <f t="shared" si="8"/>
        <v/>
      </c>
      <c r="D161" s="49">
        <v>150</v>
      </c>
      <c r="E161" s="49"/>
      <c r="F161" s="49"/>
      <c r="G161" s="50"/>
      <c r="H161" s="50"/>
      <c r="I161" s="50"/>
      <c r="J161" s="50"/>
      <c r="K161" s="50"/>
      <c r="L161" s="50"/>
      <c r="M161" s="50"/>
      <c r="N161" s="254"/>
      <c r="O161" s="51"/>
      <c r="P161" s="254"/>
      <c r="Q161" s="254"/>
      <c r="R161" s="248"/>
      <c r="S161" s="41"/>
      <c r="T161" s="41"/>
      <c r="U161" s="41"/>
      <c r="V161" s="262"/>
      <c r="W161" s="262"/>
      <c r="X161" s="53"/>
    </row>
    <row r="162" spans="1:24">
      <c r="A162" s="54" t="str">
        <f t="shared" si="6"/>
        <v/>
      </c>
      <c r="B162" s="54" t="str">
        <f t="shared" si="7"/>
        <v/>
      </c>
      <c r="C162" s="54" t="str">
        <f t="shared" si="8"/>
        <v/>
      </c>
      <c r="D162" s="49">
        <v>151</v>
      </c>
      <c r="E162" s="49"/>
      <c r="F162" s="49"/>
      <c r="G162" s="50"/>
      <c r="H162" s="50"/>
      <c r="I162" s="50"/>
      <c r="J162" s="50"/>
      <c r="K162" s="50"/>
      <c r="L162" s="50"/>
      <c r="M162" s="50"/>
      <c r="N162" s="254"/>
      <c r="O162" s="51"/>
      <c r="P162" s="254"/>
      <c r="Q162" s="254"/>
      <c r="R162" s="248"/>
      <c r="S162" s="41"/>
      <c r="T162" s="41"/>
      <c r="U162" s="41"/>
      <c r="V162" s="262"/>
      <c r="W162" s="262"/>
      <c r="X162" s="53"/>
    </row>
    <row r="163" spans="1:24">
      <c r="A163" s="54" t="str">
        <f t="shared" si="6"/>
        <v/>
      </c>
      <c r="B163" s="54" t="str">
        <f t="shared" si="7"/>
        <v/>
      </c>
      <c r="C163" s="54" t="str">
        <f t="shared" si="8"/>
        <v/>
      </c>
      <c r="D163" s="49">
        <v>152</v>
      </c>
      <c r="E163" s="49"/>
      <c r="F163" s="49"/>
      <c r="G163" s="50"/>
      <c r="H163" s="50"/>
      <c r="I163" s="50"/>
      <c r="J163" s="50"/>
      <c r="K163" s="50"/>
      <c r="L163" s="50"/>
      <c r="M163" s="50"/>
      <c r="N163" s="254"/>
      <c r="O163" s="51"/>
      <c r="P163" s="254"/>
      <c r="Q163" s="254"/>
      <c r="R163" s="248"/>
      <c r="S163" s="41"/>
      <c r="T163" s="41"/>
      <c r="U163" s="41"/>
      <c r="V163" s="262"/>
      <c r="W163" s="262"/>
      <c r="X163" s="53"/>
    </row>
    <row r="164" spans="1:24">
      <c r="A164" s="54" t="str">
        <f t="shared" si="6"/>
        <v/>
      </c>
      <c r="B164" s="54" t="str">
        <f t="shared" si="7"/>
        <v/>
      </c>
      <c r="C164" s="54" t="str">
        <f t="shared" si="8"/>
        <v/>
      </c>
      <c r="D164" s="49">
        <v>153</v>
      </c>
      <c r="E164" s="49"/>
      <c r="F164" s="49"/>
      <c r="G164" s="50"/>
      <c r="H164" s="50"/>
      <c r="I164" s="50"/>
      <c r="J164" s="50"/>
      <c r="K164" s="50"/>
      <c r="L164" s="50"/>
      <c r="M164" s="50"/>
      <c r="N164" s="254"/>
      <c r="O164" s="51"/>
      <c r="P164" s="254"/>
      <c r="Q164" s="254"/>
      <c r="R164" s="248"/>
      <c r="S164" s="41"/>
      <c r="T164" s="41"/>
      <c r="U164" s="41"/>
      <c r="V164" s="262"/>
      <c r="W164" s="262"/>
      <c r="X164" s="53"/>
    </row>
    <row r="165" spans="1:24">
      <c r="A165" s="54" t="str">
        <f t="shared" si="6"/>
        <v/>
      </c>
      <c r="B165" s="54" t="str">
        <f t="shared" si="7"/>
        <v/>
      </c>
      <c r="C165" s="54" t="str">
        <f t="shared" si="8"/>
        <v/>
      </c>
      <c r="D165" s="49">
        <v>154</v>
      </c>
      <c r="E165" s="49"/>
      <c r="F165" s="49"/>
      <c r="G165" s="50"/>
      <c r="H165" s="50"/>
      <c r="I165" s="50"/>
      <c r="J165" s="50"/>
      <c r="K165" s="50"/>
      <c r="L165" s="50"/>
      <c r="M165" s="50"/>
      <c r="N165" s="254"/>
      <c r="O165" s="51"/>
      <c r="P165" s="254"/>
      <c r="Q165" s="254"/>
      <c r="R165" s="248"/>
      <c r="S165" s="41"/>
      <c r="T165" s="41"/>
      <c r="U165" s="41"/>
      <c r="V165" s="262"/>
      <c r="W165" s="262"/>
      <c r="X165" s="53"/>
    </row>
    <row r="166" spans="1:24">
      <c r="A166" s="54" t="str">
        <f t="shared" si="6"/>
        <v/>
      </c>
      <c r="B166" s="54" t="str">
        <f t="shared" si="7"/>
        <v/>
      </c>
      <c r="C166" s="54" t="str">
        <f t="shared" si="8"/>
        <v/>
      </c>
      <c r="D166" s="49">
        <v>155</v>
      </c>
      <c r="E166" s="49"/>
      <c r="F166" s="49"/>
      <c r="G166" s="50"/>
      <c r="H166" s="50"/>
      <c r="I166" s="50"/>
      <c r="J166" s="50"/>
      <c r="K166" s="50"/>
      <c r="L166" s="50"/>
      <c r="M166" s="50"/>
      <c r="N166" s="254"/>
      <c r="O166" s="51"/>
      <c r="P166" s="254"/>
      <c r="Q166" s="254"/>
      <c r="R166" s="248"/>
      <c r="S166" s="41"/>
      <c r="T166" s="41"/>
      <c r="U166" s="41"/>
      <c r="V166" s="262"/>
      <c r="W166" s="262"/>
      <c r="X166" s="53"/>
    </row>
    <row r="167" spans="1:24">
      <c r="A167" s="54" t="str">
        <f t="shared" si="6"/>
        <v/>
      </c>
      <c r="B167" s="54" t="str">
        <f t="shared" si="7"/>
        <v/>
      </c>
      <c r="C167" s="54" t="str">
        <f t="shared" si="8"/>
        <v/>
      </c>
      <c r="D167" s="49">
        <v>156</v>
      </c>
      <c r="E167" s="49"/>
      <c r="F167" s="49"/>
      <c r="G167" s="50"/>
      <c r="H167" s="50"/>
      <c r="I167" s="50"/>
      <c r="J167" s="50"/>
      <c r="K167" s="50"/>
      <c r="L167" s="50"/>
      <c r="M167" s="50"/>
      <c r="N167" s="254"/>
      <c r="O167" s="51"/>
      <c r="P167" s="254"/>
      <c r="Q167" s="254"/>
      <c r="R167" s="248"/>
      <c r="S167" s="41"/>
      <c r="T167" s="41"/>
      <c r="U167" s="41"/>
      <c r="V167" s="262"/>
      <c r="W167" s="262"/>
      <c r="X167" s="53"/>
    </row>
    <row r="168" spans="1:24">
      <c r="A168" s="54" t="str">
        <f t="shared" si="6"/>
        <v/>
      </c>
      <c r="B168" s="54" t="str">
        <f t="shared" si="7"/>
        <v/>
      </c>
      <c r="C168" s="54" t="str">
        <f t="shared" si="8"/>
        <v/>
      </c>
      <c r="D168" s="49">
        <v>157</v>
      </c>
      <c r="E168" s="49"/>
      <c r="F168" s="49"/>
      <c r="G168" s="50"/>
      <c r="H168" s="50"/>
      <c r="I168" s="50"/>
      <c r="J168" s="50"/>
      <c r="K168" s="50"/>
      <c r="L168" s="50"/>
      <c r="M168" s="50"/>
      <c r="N168" s="254"/>
      <c r="O168" s="51"/>
      <c r="P168" s="254"/>
      <c r="Q168" s="254"/>
      <c r="R168" s="248"/>
      <c r="S168" s="41"/>
      <c r="T168" s="41"/>
      <c r="U168" s="41"/>
      <c r="V168" s="262"/>
      <c r="W168" s="262"/>
      <c r="X168" s="53"/>
    </row>
    <row r="169" spans="1:24">
      <c r="A169" s="54" t="str">
        <f t="shared" si="6"/>
        <v/>
      </c>
      <c r="B169" s="54" t="str">
        <f t="shared" si="7"/>
        <v/>
      </c>
      <c r="C169" s="54" t="str">
        <f t="shared" si="8"/>
        <v/>
      </c>
      <c r="D169" s="49">
        <v>158</v>
      </c>
      <c r="E169" s="49"/>
      <c r="F169" s="49"/>
      <c r="G169" s="50"/>
      <c r="H169" s="50"/>
      <c r="I169" s="50"/>
      <c r="J169" s="50"/>
      <c r="K169" s="50"/>
      <c r="L169" s="50"/>
      <c r="M169" s="50"/>
      <c r="N169" s="254"/>
      <c r="O169" s="51"/>
      <c r="P169" s="254"/>
      <c r="Q169" s="254"/>
      <c r="R169" s="248"/>
      <c r="S169" s="41"/>
      <c r="T169" s="41"/>
      <c r="U169" s="41"/>
      <c r="V169" s="262"/>
      <c r="W169" s="262"/>
      <c r="X169" s="53"/>
    </row>
    <row r="170" spans="1:24">
      <c r="A170" s="54" t="str">
        <f t="shared" si="6"/>
        <v/>
      </c>
      <c r="B170" s="54" t="str">
        <f t="shared" si="7"/>
        <v/>
      </c>
      <c r="C170" s="54" t="str">
        <f t="shared" si="8"/>
        <v/>
      </c>
      <c r="D170" s="49">
        <v>159</v>
      </c>
      <c r="E170" s="49"/>
      <c r="F170" s="49"/>
      <c r="G170" s="50"/>
      <c r="H170" s="50"/>
      <c r="I170" s="50"/>
      <c r="J170" s="50"/>
      <c r="K170" s="50"/>
      <c r="L170" s="50"/>
      <c r="M170" s="50"/>
      <c r="N170" s="254"/>
      <c r="O170" s="51"/>
      <c r="P170" s="254"/>
      <c r="Q170" s="254"/>
      <c r="R170" s="248"/>
      <c r="S170" s="41"/>
      <c r="T170" s="41"/>
      <c r="U170" s="41"/>
      <c r="V170" s="262"/>
      <c r="W170" s="262"/>
      <c r="X170" s="53"/>
    </row>
    <row r="171" spans="1:24">
      <c r="A171" s="54" t="str">
        <f t="shared" si="6"/>
        <v/>
      </c>
      <c r="B171" s="54" t="str">
        <f t="shared" si="7"/>
        <v/>
      </c>
      <c r="C171" s="54" t="str">
        <f t="shared" si="8"/>
        <v/>
      </c>
      <c r="D171" s="49">
        <v>160</v>
      </c>
      <c r="E171" s="49"/>
      <c r="F171" s="49"/>
      <c r="G171" s="50"/>
      <c r="H171" s="50"/>
      <c r="I171" s="50"/>
      <c r="J171" s="50"/>
      <c r="K171" s="50"/>
      <c r="L171" s="50"/>
      <c r="M171" s="50"/>
      <c r="N171" s="254"/>
      <c r="O171" s="51"/>
      <c r="P171" s="254"/>
      <c r="Q171" s="254"/>
      <c r="R171" s="248"/>
      <c r="S171" s="41"/>
      <c r="T171" s="41"/>
      <c r="U171" s="41"/>
      <c r="V171" s="262"/>
      <c r="W171" s="262"/>
      <c r="X171" s="53"/>
    </row>
    <row r="172" spans="1:24">
      <c r="A172" s="54" t="str">
        <f t="shared" si="6"/>
        <v/>
      </c>
      <c r="B172" s="54" t="str">
        <f t="shared" si="7"/>
        <v/>
      </c>
      <c r="C172" s="54" t="str">
        <f t="shared" si="8"/>
        <v/>
      </c>
      <c r="D172" s="49">
        <v>161</v>
      </c>
      <c r="E172" s="49"/>
      <c r="F172" s="49"/>
      <c r="G172" s="50"/>
      <c r="H172" s="50"/>
      <c r="I172" s="50"/>
      <c r="J172" s="50"/>
      <c r="K172" s="50"/>
      <c r="L172" s="50"/>
      <c r="M172" s="50"/>
      <c r="N172" s="254"/>
      <c r="O172" s="51"/>
      <c r="P172" s="254"/>
      <c r="Q172" s="254"/>
      <c r="R172" s="248"/>
      <c r="S172" s="41"/>
      <c r="T172" s="41"/>
      <c r="U172" s="41"/>
      <c r="V172" s="262"/>
      <c r="W172" s="262"/>
      <c r="X172" s="53"/>
    </row>
    <row r="173" spans="1:24">
      <c r="A173" s="54" t="str">
        <f t="shared" si="6"/>
        <v/>
      </c>
      <c r="B173" s="54" t="str">
        <f t="shared" si="7"/>
        <v/>
      </c>
      <c r="C173" s="54" t="str">
        <f t="shared" si="8"/>
        <v/>
      </c>
      <c r="D173" s="49">
        <v>162</v>
      </c>
      <c r="E173" s="49"/>
      <c r="F173" s="49"/>
      <c r="G173" s="50"/>
      <c r="H173" s="50"/>
      <c r="I173" s="50"/>
      <c r="J173" s="50"/>
      <c r="K173" s="50"/>
      <c r="L173" s="50"/>
      <c r="M173" s="50"/>
      <c r="N173" s="254"/>
      <c r="O173" s="51"/>
      <c r="P173" s="254"/>
      <c r="Q173" s="254"/>
      <c r="R173" s="248"/>
      <c r="S173" s="41"/>
      <c r="T173" s="41"/>
      <c r="U173" s="41"/>
      <c r="V173" s="262"/>
      <c r="W173" s="262"/>
      <c r="X173" s="53"/>
    </row>
    <row r="174" spans="1:24">
      <c r="A174" s="54" t="str">
        <f t="shared" si="6"/>
        <v/>
      </c>
      <c r="B174" s="54" t="str">
        <f t="shared" si="7"/>
        <v/>
      </c>
      <c r="C174" s="54" t="str">
        <f t="shared" si="8"/>
        <v/>
      </c>
      <c r="D174" s="49">
        <v>163</v>
      </c>
      <c r="E174" s="49"/>
      <c r="F174" s="49"/>
      <c r="G174" s="50"/>
      <c r="H174" s="50"/>
      <c r="I174" s="50"/>
      <c r="J174" s="50"/>
      <c r="K174" s="50"/>
      <c r="L174" s="50"/>
      <c r="M174" s="50"/>
      <c r="N174" s="254"/>
      <c r="O174" s="51"/>
      <c r="P174" s="254"/>
      <c r="Q174" s="254"/>
      <c r="R174" s="248"/>
      <c r="S174" s="41"/>
      <c r="T174" s="41"/>
      <c r="U174" s="41"/>
      <c r="V174" s="262"/>
      <c r="W174" s="262"/>
      <c r="X174" s="53"/>
    </row>
    <row r="175" spans="1:24">
      <c r="A175" s="54" t="str">
        <f t="shared" si="6"/>
        <v/>
      </c>
      <c r="B175" s="54" t="str">
        <f t="shared" si="7"/>
        <v/>
      </c>
      <c r="C175" s="54" t="str">
        <f t="shared" si="8"/>
        <v/>
      </c>
      <c r="D175" s="49">
        <v>164</v>
      </c>
      <c r="E175" s="49"/>
      <c r="F175" s="49"/>
      <c r="G175" s="50"/>
      <c r="H175" s="50"/>
      <c r="I175" s="50"/>
      <c r="J175" s="50"/>
      <c r="K175" s="50"/>
      <c r="L175" s="50"/>
      <c r="M175" s="50"/>
      <c r="N175" s="254"/>
      <c r="O175" s="51"/>
      <c r="P175" s="254"/>
      <c r="Q175" s="254"/>
      <c r="R175" s="248"/>
      <c r="S175" s="41"/>
      <c r="T175" s="41"/>
      <c r="U175" s="41"/>
      <c r="V175" s="262"/>
      <c r="W175" s="262"/>
      <c r="X175" s="53"/>
    </row>
    <row r="176" spans="1:24">
      <c r="A176" s="54" t="str">
        <f t="shared" si="6"/>
        <v/>
      </c>
      <c r="B176" s="54" t="str">
        <f t="shared" si="7"/>
        <v/>
      </c>
      <c r="C176" s="54" t="str">
        <f t="shared" si="8"/>
        <v/>
      </c>
      <c r="D176" s="49">
        <v>165</v>
      </c>
      <c r="E176" s="49"/>
      <c r="F176" s="49"/>
      <c r="G176" s="50"/>
      <c r="H176" s="50"/>
      <c r="I176" s="50"/>
      <c r="J176" s="50"/>
      <c r="K176" s="50"/>
      <c r="L176" s="50"/>
      <c r="M176" s="50"/>
      <c r="N176" s="254"/>
      <c r="O176" s="51"/>
      <c r="P176" s="254"/>
      <c r="Q176" s="254"/>
      <c r="R176" s="248"/>
      <c r="S176" s="41"/>
      <c r="T176" s="41"/>
      <c r="U176" s="41"/>
      <c r="V176" s="262"/>
      <c r="W176" s="262"/>
      <c r="X176" s="53"/>
    </row>
    <row r="177" spans="1:24">
      <c r="A177" s="54" t="str">
        <f t="shared" si="6"/>
        <v/>
      </c>
      <c r="B177" s="54" t="str">
        <f t="shared" si="7"/>
        <v/>
      </c>
      <c r="C177" s="54" t="str">
        <f t="shared" si="8"/>
        <v/>
      </c>
      <c r="D177" s="49">
        <v>166</v>
      </c>
      <c r="E177" s="49"/>
      <c r="F177" s="49"/>
      <c r="G177" s="50"/>
      <c r="H177" s="50"/>
      <c r="I177" s="50"/>
      <c r="J177" s="50"/>
      <c r="K177" s="50"/>
      <c r="L177" s="50"/>
      <c r="M177" s="50"/>
      <c r="N177" s="254"/>
      <c r="O177" s="51"/>
      <c r="P177" s="254"/>
      <c r="Q177" s="254"/>
      <c r="R177" s="248"/>
      <c r="S177" s="41"/>
      <c r="T177" s="41"/>
      <c r="U177" s="41"/>
      <c r="V177" s="262"/>
      <c r="W177" s="262"/>
      <c r="X177" s="53"/>
    </row>
    <row r="178" spans="1:24">
      <c r="A178" s="54" t="str">
        <f t="shared" si="6"/>
        <v/>
      </c>
      <c r="B178" s="54" t="str">
        <f t="shared" si="7"/>
        <v/>
      </c>
      <c r="C178" s="54" t="str">
        <f t="shared" si="8"/>
        <v/>
      </c>
      <c r="D178" s="49">
        <v>167</v>
      </c>
      <c r="E178" s="49"/>
      <c r="F178" s="49"/>
      <c r="G178" s="50"/>
      <c r="H178" s="50"/>
      <c r="I178" s="50"/>
      <c r="J178" s="50"/>
      <c r="K178" s="50"/>
      <c r="L178" s="50"/>
      <c r="M178" s="50"/>
      <c r="N178" s="254"/>
      <c r="O178" s="51"/>
      <c r="P178" s="254"/>
      <c r="Q178" s="254"/>
      <c r="R178" s="248"/>
      <c r="S178" s="41"/>
      <c r="T178" s="41"/>
      <c r="U178" s="41"/>
      <c r="V178" s="262"/>
      <c r="W178" s="262"/>
      <c r="X178" s="53"/>
    </row>
    <row r="179" spans="1:24">
      <c r="A179" s="54" t="str">
        <f t="shared" si="6"/>
        <v/>
      </c>
      <c r="B179" s="54" t="str">
        <f t="shared" si="7"/>
        <v/>
      </c>
      <c r="C179" s="54" t="str">
        <f t="shared" si="8"/>
        <v/>
      </c>
      <c r="D179" s="49">
        <v>168</v>
      </c>
      <c r="E179" s="49"/>
      <c r="F179" s="49"/>
      <c r="G179" s="50"/>
      <c r="H179" s="50"/>
      <c r="I179" s="50"/>
      <c r="J179" s="50"/>
      <c r="K179" s="50"/>
      <c r="L179" s="50"/>
      <c r="M179" s="50"/>
      <c r="N179" s="254"/>
      <c r="O179" s="51"/>
      <c r="P179" s="254"/>
      <c r="Q179" s="254"/>
      <c r="R179" s="248"/>
      <c r="S179" s="41"/>
      <c r="T179" s="41"/>
      <c r="U179" s="41"/>
      <c r="V179" s="262"/>
      <c r="W179" s="262"/>
      <c r="X179" s="53"/>
    </row>
    <row r="180" spans="1:24">
      <c r="A180" s="54" t="str">
        <f t="shared" si="6"/>
        <v/>
      </c>
      <c r="B180" s="54" t="str">
        <f t="shared" si="7"/>
        <v/>
      </c>
      <c r="C180" s="54" t="str">
        <f t="shared" si="8"/>
        <v/>
      </c>
      <c r="D180" s="49">
        <v>169</v>
      </c>
      <c r="E180" s="49"/>
      <c r="F180" s="49"/>
      <c r="G180" s="50"/>
      <c r="H180" s="50"/>
      <c r="I180" s="50"/>
      <c r="J180" s="50"/>
      <c r="K180" s="50"/>
      <c r="L180" s="50"/>
      <c r="M180" s="50"/>
      <c r="N180" s="254"/>
      <c r="O180" s="51"/>
      <c r="P180" s="254"/>
      <c r="Q180" s="254"/>
      <c r="R180" s="248"/>
      <c r="S180" s="41"/>
      <c r="T180" s="41"/>
      <c r="U180" s="41"/>
      <c r="V180" s="262"/>
      <c r="W180" s="262"/>
      <c r="X180" s="53"/>
    </row>
    <row r="181" spans="1:24">
      <c r="A181" s="54" t="str">
        <f t="shared" si="6"/>
        <v/>
      </c>
      <c r="B181" s="54" t="str">
        <f t="shared" si="7"/>
        <v/>
      </c>
      <c r="C181" s="54" t="str">
        <f t="shared" si="8"/>
        <v/>
      </c>
      <c r="D181" s="49">
        <v>170</v>
      </c>
      <c r="E181" s="49"/>
      <c r="F181" s="49"/>
      <c r="G181" s="50"/>
      <c r="H181" s="50"/>
      <c r="I181" s="50"/>
      <c r="J181" s="50"/>
      <c r="K181" s="50"/>
      <c r="L181" s="50"/>
      <c r="M181" s="50"/>
      <c r="N181" s="254"/>
      <c r="O181" s="51"/>
      <c r="P181" s="254"/>
      <c r="Q181" s="254"/>
      <c r="R181" s="248"/>
      <c r="S181" s="41"/>
      <c r="T181" s="41"/>
      <c r="U181" s="41"/>
      <c r="V181" s="262"/>
      <c r="W181" s="262"/>
      <c r="X181" s="53"/>
    </row>
    <row r="182" spans="1:24">
      <c r="A182" s="54" t="str">
        <f t="shared" si="6"/>
        <v/>
      </c>
      <c r="B182" s="54" t="str">
        <f t="shared" si="7"/>
        <v/>
      </c>
      <c r="C182" s="54" t="str">
        <f t="shared" si="8"/>
        <v/>
      </c>
      <c r="D182" s="49">
        <v>171</v>
      </c>
      <c r="E182" s="49"/>
      <c r="F182" s="49"/>
      <c r="G182" s="50"/>
      <c r="H182" s="50"/>
      <c r="I182" s="50"/>
      <c r="J182" s="50"/>
      <c r="K182" s="50"/>
      <c r="L182" s="50"/>
      <c r="M182" s="50"/>
      <c r="N182" s="254"/>
      <c r="O182" s="51"/>
      <c r="P182" s="254"/>
      <c r="Q182" s="254"/>
      <c r="R182" s="248"/>
      <c r="S182" s="41"/>
      <c r="T182" s="41"/>
      <c r="U182" s="41"/>
      <c r="V182" s="262"/>
      <c r="W182" s="262"/>
      <c r="X182" s="53"/>
    </row>
    <row r="183" spans="1:24">
      <c r="A183" s="54" t="str">
        <f t="shared" si="6"/>
        <v/>
      </c>
      <c r="B183" s="54" t="str">
        <f t="shared" si="7"/>
        <v/>
      </c>
      <c r="C183" s="54" t="str">
        <f t="shared" si="8"/>
        <v/>
      </c>
      <c r="D183" s="49">
        <v>172</v>
      </c>
      <c r="E183" s="49"/>
      <c r="F183" s="49"/>
      <c r="G183" s="50"/>
      <c r="H183" s="50"/>
      <c r="I183" s="50"/>
      <c r="J183" s="50"/>
      <c r="K183" s="50"/>
      <c r="L183" s="50"/>
      <c r="M183" s="50"/>
      <c r="N183" s="254"/>
      <c r="O183" s="51"/>
      <c r="P183" s="254"/>
      <c r="Q183" s="254"/>
      <c r="R183" s="248"/>
      <c r="S183" s="41"/>
      <c r="T183" s="41"/>
      <c r="U183" s="41"/>
      <c r="V183" s="262"/>
      <c r="W183" s="262"/>
      <c r="X183" s="53"/>
    </row>
    <row r="184" spans="1:24">
      <c r="A184" s="54" t="str">
        <f t="shared" si="6"/>
        <v/>
      </c>
      <c r="B184" s="54" t="str">
        <f t="shared" si="7"/>
        <v/>
      </c>
      <c r="C184" s="54" t="str">
        <f t="shared" si="8"/>
        <v/>
      </c>
      <c r="D184" s="49">
        <v>173</v>
      </c>
      <c r="E184" s="49"/>
      <c r="F184" s="49"/>
      <c r="G184" s="50"/>
      <c r="H184" s="50"/>
      <c r="I184" s="50"/>
      <c r="J184" s="50"/>
      <c r="K184" s="50"/>
      <c r="L184" s="50"/>
      <c r="M184" s="50"/>
      <c r="N184" s="254"/>
      <c r="O184" s="51"/>
      <c r="P184" s="254"/>
      <c r="Q184" s="254"/>
      <c r="R184" s="248"/>
      <c r="S184" s="41"/>
      <c r="T184" s="41"/>
      <c r="U184" s="41"/>
      <c r="V184" s="262"/>
      <c r="W184" s="262"/>
      <c r="X184" s="53"/>
    </row>
    <row r="185" spans="1:24">
      <c r="A185" s="54" t="str">
        <f t="shared" si="6"/>
        <v/>
      </c>
      <c r="B185" s="54" t="str">
        <f t="shared" si="7"/>
        <v/>
      </c>
      <c r="C185" s="54" t="str">
        <f t="shared" si="8"/>
        <v/>
      </c>
      <c r="D185" s="49">
        <v>174</v>
      </c>
      <c r="E185" s="49"/>
      <c r="F185" s="49"/>
      <c r="G185" s="50"/>
      <c r="H185" s="50"/>
      <c r="I185" s="50"/>
      <c r="J185" s="50"/>
      <c r="K185" s="50"/>
      <c r="L185" s="50"/>
      <c r="M185" s="50"/>
      <c r="N185" s="254"/>
      <c r="O185" s="51"/>
      <c r="P185" s="254"/>
      <c r="Q185" s="254"/>
      <c r="R185" s="248"/>
      <c r="S185" s="41"/>
      <c r="T185" s="41"/>
      <c r="U185" s="41"/>
      <c r="V185" s="262"/>
      <c r="W185" s="262"/>
      <c r="X185" s="53"/>
    </row>
    <row r="186" spans="1:24">
      <c r="A186" s="54" t="str">
        <f t="shared" si="6"/>
        <v/>
      </c>
      <c r="B186" s="54" t="str">
        <f t="shared" si="7"/>
        <v/>
      </c>
      <c r="C186" s="54" t="str">
        <f t="shared" si="8"/>
        <v/>
      </c>
      <c r="D186" s="49">
        <v>175</v>
      </c>
      <c r="E186" s="49"/>
      <c r="F186" s="49"/>
      <c r="G186" s="50"/>
      <c r="H186" s="50"/>
      <c r="I186" s="50"/>
      <c r="J186" s="50"/>
      <c r="K186" s="50"/>
      <c r="L186" s="50"/>
      <c r="M186" s="50"/>
      <c r="N186" s="254"/>
      <c r="O186" s="51"/>
      <c r="P186" s="254"/>
      <c r="Q186" s="254"/>
      <c r="R186" s="248"/>
      <c r="S186" s="41"/>
      <c r="T186" s="41"/>
      <c r="U186" s="41"/>
      <c r="V186" s="262"/>
      <c r="W186" s="262"/>
      <c r="X186" s="53"/>
    </row>
    <row r="187" spans="1:24">
      <c r="A187" s="54" t="str">
        <f t="shared" si="6"/>
        <v/>
      </c>
      <c r="B187" s="54" t="str">
        <f t="shared" si="7"/>
        <v/>
      </c>
      <c r="C187" s="54" t="str">
        <f t="shared" si="8"/>
        <v/>
      </c>
      <c r="D187" s="49">
        <v>176</v>
      </c>
      <c r="E187" s="49"/>
      <c r="F187" s="49"/>
      <c r="G187" s="50"/>
      <c r="H187" s="50"/>
      <c r="I187" s="50"/>
      <c r="J187" s="50"/>
      <c r="K187" s="50"/>
      <c r="L187" s="50"/>
      <c r="M187" s="50"/>
      <c r="N187" s="254"/>
      <c r="O187" s="51"/>
      <c r="P187" s="254"/>
      <c r="Q187" s="254"/>
      <c r="R187" s="248"/>
      <c r="S187" s="41"/>
      <c r="T187" s="41"/>
      <c r="U187" s="41"/>
      <c r="V187" s="262"/>
      <c r="W187" s="262"/>
      <c r="X187" s="53"/>
    </row>
    <row r="188" spans="1:24">
      <c r="A188" s="54" t="str">
        <f t="shared" si="6"/>
        <v/>
      </c>
      <c r="B188" s="54" t="str">
        <f t="shared" si="7"/>
        <v/>
      </c>
      <c r="C188" s="54" t="str">
        <f t="shared" si="8"/>
        <v/>
      </c>
      <c r="D188" s="49">
        <v>177</v>
      </c>
      <c r="E188" s="49"/>
      <c r="F188" s="49"/>
      <c r="G188" s="50"/>
      <c r="H188" s="50"/>
      <c r="I188" s="50"/>
      <c r="J188" s="50"/>
      <c r="K188" s="50"/>
      <c r="L188" s="50"/>
      <c r="M188" s="50"/>
      <c r="N188" s="254"/>
      <c r="O188" s="51"/>
      <c r="P188" s="254"/>
      <c r="Q188" s="254"/>
      <c r="R188" s="248"/>
      <c r="S188" s="41"/>
      <c r="T188" s="41"/>
      <c r="U188" s="41"/>
      <c r="V188" s="262"/>
      <c r="W188" s="262"/>
      <c r="X188" s="53"/>
    </row>
    <row r="189" spans="1:24">
      <c r="A189" s="54" t="str">
        <f t="shared" si="6"/>
        <v/>
      </c>
      <c r="B189" s="54" t="str">
        <f t="shared" si="7"/>
        <v/>
      </c>
      <c r="C189" s="54" t="str">
        <f t="shared" si="8"/>
        <v/>
      </c>
      <c r="D189" s="49">
        <v>178</v>
      </c>
      <c r="E189" s="49"/>
      <c r="F189" s="49"/>
      <c r="G189" s="50"/>
      <c r="H189" s="50"/>
      <c r="I189" s="50"/>
      <c r="J189" s="50"/>
      <c r="K189" s="50"/>
      <c r="L189" s="50"/>
      <c r="M189" s="50"/>
      <c r="N189" s="254"/>
      <c r="O189" s="51"/>
      <c r="P189" s="254"/>
      <c r="Q189" s="254"/>
      <c r="R189" s="248"/>
      <c r="S189" s="41"/>
      <c r="T189" s="41"/>
      <c r="U189" s="41"/>
      <c r="V189" s="262"/>
      <c r="W189" s="262"/>
      <c r="X189" s="53"/>
    </row>
    <row r="190" spans="1:24">
      <c r="A190" s="54" t="str">
        <f t="shared" si="6"/>
        <v/>
      </c>
      <c r="B190" s="54" t="str">
        <f t="shared" si="7"/>
        <v/>
      </c>
      <c r="C190" s="54" t="str">
        <f t="shared" si="8"/>
        <v/>
      </c>
      <c r="D190" s="49">
        <v>179</v>
      </c>
      <c r="E190" s="49"/>
      <c r="F190" s="49"/>
      <c r="G190" s="50"/>
      <c r="H190" s="50"/>
      <c r="I190" s="50"/>
      <c r="J190" s="50"/>
      <c r="K190" s="50"/>
      <c r="L190" s="50"/>
      <c r="M190" s="50"/>
      <c r="N190" s="254"/>
      <c r="O190" s="51"/>
      <c r="P190" s="254"/>
      <c r="Q190" s="254"/>
      <c r="R190" s="248"/>
      <c r="S190" s="41"/>
      <c r="T190" s="41"/>
      <c r="U190" s="41"/>
      <c r="V190" s="262"/>
      <c r="W190" s="262"/>
      <c r="X190" s="53"/>
    </row>
    <row r="191" spans="1:24">
      <c r="A191" s="54" t="str">
        <f t="shared" si="6"/>
        <v/>
      </c>
      <c r="B191" s="54" t="str">
        <f t="shared" si="7"/>
        <v/>
      </c>
      <c r="C191" s="54" t="str">
        <f t="shared" si="8"/>
        <v/>
      </c>
      <c r="D191" s="49">
        <v>180</v>
      </c>
      <c r="E191" s="49"/>
      <c r="F191" s="49"/>
      <c r="G191" s="50"/>
      <c r="H191" s="50"/>
      <c r="I191" s="50"/>
      <c r="J191" s="50"/>
      <c r="K191" s="50"/>
      <c r="L191" s="50"/>
      <c r="M191" s="50"/>
      <c r="N191" s="254"/>
      <c r="O191" s="51"/>
      <c r="P191" s="254"/>
      <c r="Q191" s="254"/>
      <c r="R191" s="248"/>
      <c r="S191" s="41"/>
      <c r="T191" s="41"/>
      <c r="U191" s="41"/>
      <c r="V191" s="262"/>
      <c r="W191" s="262"/>
      <c r="X191" s="53"/>
    </row>
    <row r="192" spans="1:24">
      <c r="A192" s="54" t="str">
        <f t="shared" si="6"/>
        <v/>
      </c>
      <c r="B192" s="54" t="str">
        <f t="shared" si="7"/>
        <v/>
      </c>
      <c r="C192" s="54" t="str">
        <f t="shared" si="8"/>
        <v/>
      </c>
      <c r="D192" s="49">
        <v>181</v>
      </c>
      <c r="E192" s="49"/>
      <c r="F192" s="49"/>
      <c r="G192" s="50"/>
      <c r="H192" s="50"/>
      <c r="I192" s="50"/>
      <c r="J192" s="50"/>
      <c r="K192" s="50"/>
      <c r="L192" s="50"/>
      <c r="M192" s="50"/>
      <c r="N192" s="254"/>
      <c r="O192" s="51"/>
      <c r="P192" s="254"/>
      <c r="Q192" s="254"/>
      <c r="R192" s="248"/>
      <c r="S192" s="41"/>
      <c r="T192" s="41"/>
      <c r="U192" s="41"/>
      <c r="V192" s="262"/>
      <c r="W192" s="262"/>
      <c r="X192" s="53"/>
    </row>
    <row r="193" spans="1:24">
      <c r="A193" s="54" t="str">
        <f t="shared" si="6"/>
        <v/>
      </c>
      <c r="B193" s="54" t="str">
        <f t="shared" si="7"/>
        <v/>
      </c>
      <c r="C193" s="54" t="str">
        <f t="shared" si="8"/>
        <v/>
      </c>
      <c r="D193" s="49">
        <v>182</v>
      </c>
      <c r="E193" s="49"/>
      <c r="F193" s="49"/>
      <c r="G193" s="50"/>
      <c r="H193" s="50"/>
      <c r="I193" s="50"/>
      <c r="J193" s="50"/>
      <c r="K193" s="50"/>
      <c r="L193" s="50"/>
      <c r="M193" s="50"/>
      <c r="N193" s="254"/>
      <c r="O193" s="51"/>
      <c r="P193" s="254"/>
      <c r="Q193" s="254"/>
      <c r="R193" s="248"/>
      <c r="S193" s="41"/>
      <c r="T193" s="41"/>
      <c r="U193" s="41"/>
      <c r="V193" s="262"/>
      <c r="W193" s="262"/>
      <c r="X193" s="53"/>
    </row>
    <row r="194" spans="1:24">
      <c r="A194" s="54" t="str">
        <f t="shared" si="6"/>
        <v/>
      </c>
      <c r="B194" s="54" t="str">
        <f t="shared" si="7"/>
        <v/>
      </c>
      <c r="C194" s="54" t="str">
        <f t="shared" si="8"/>
        <v/>
      </c>
      <c r="D194" s="49">
        <v>183</v>
      </c>
      <c r="E194" s="49"/>
      <c r="F194" s="49"/>
      <c r="G194" s="50"/>
      <c r="H194" s="50"/>
      <c r="I194" s="50"/>
      <c r="J194" s="50"/>
      <c r="K194" s="50"/>
      <c r="L194" s="50"/>
      <c r="M194" s="50"/>
      <c r="N194" s="254"/>
      <c r="O194" s="51"/>
      <c r="P194" s="254"/>
      <c r="Q194" s="254"/>
      <c r="R194" s="248"/>
      <c r="S194" s="41"/>
      <c r="T194" s="41"/>
      <c r="U194" s="41"/>
      <c r="V194" s="262"/>
      <c r="W194" s="262"/>
      <c r="X194" s="53"/>
    </row>
    <row r="195" spans="1:24">
      <c r="A195" s="54" t="str">
        <f t="shared" si="6"/>
        <v/>
      </c>
      <c r="B195" s="54" t="str">
        <f t="shared" si="7"/>
        <v/>
      </c>
      <c r="C195" s="54" t="str">
        <f t="shared" si="8"/>
        <v/>
      </c>
      <c r="D195" s="49">
        <v>184</v>
      </c>
      <c r="E195" s="49"/>
      <c r="F195" s="49"/>
      <c r="G195" s="50"/>
      <c r="H195" s="50"/>
      <c r="I195" s="50"/>
      <c r="J195" s="50"/>
      <c r="K195" s="50"/>
      <c r="L195" s="50"/>
      <c r="M195" s="50"/>
      <c r="N195" s="254"/>
      <c r="O195" s="51"/>
      <c r="P195" s="254"/>
      <c r="Q195" s="254"/>
      <c r="R195" s="248"/>
      <c r="S195" s="41"/>
      <c r="T195" s="41"/>
      <c r="U195" s="41"/>
      <c r="V195" s="262"/>
      <c r="W195" s="262"/>
      <c r="X195" s="53"/>
    </row>
    <row r="196" spans="1:24">
      <c r="A196" s="54" t="str">
        <f t="shared" si="6"/>
        <v/>
      </c>
      <c r="B196" s="54" t="str">
        <f t="shared" si="7"/>
        <v/>
      </c>
      <c r="C196" s="54" t="str">
        <f t="shared" si="8"/>
        <v/>
      </c>
      <c r="D196" s="49">
        <v>185</v>
      </c>
      <c r="E196" s="49"/>
      <c r="F196" s="49"/>
      <c r="G196" s="50"/>
      <c r="H196" s="50"/>
      <c r="I196" s="50"/>
      <c r="J196" s="50"/>
      <c r="K196" s="50"/>
      <c r="L196" s="50"/>
      <c r="M196" s="50"/>
      <c r="N196" s="254"/>
      <c r="O196" s="51"/>
      <c r="P196" s="254"/>
      <c r="Q196" s="254"/>
      <c r="R196" s="248"/>
      <c r="S196" s="41"/>
      <c r="T196" s="41"/>
      <c r="U196" s="41"/>
      <c r="V196" s="262"/>
      <c r="W196" s="262"/>
      <c r="X196" s="53"/>
    </row>
    <row r="197" spans="1:24">
      <c r="A197" s="54" t="str">
        <f t="shared" si="6"/>
        <v/>
      </c>
      <c r="B197" s="54" t="str">
        <f t="shared" si="7"/>
        <v/>
      </c>
      <c r="C197" s="54" t="str">
        <f t="shared" si="8"/>
        <v/>
      </c>
      <c r="D197" s="49">
        <v>186</v>
      </c>
      <c r="E197" s="49"/>
      <c r="F197" s="49"/>
      <c r="G197" s="50"/>
      <c r="H197" s="50"/>
      <c r="I197" s="50"/>
      <c r="J197" s="50"/>
      <c r="K197" s="50"/>
      <c r="L197" s="50"/>
      <c r="M197" s="50"/>
      <c r="N197" s="254"/>
      <c r="O197" s="51"/>
      <c r="P197" s="254"/>
      <c r="Q197" s="254"/>
      <c r="R197" s="248"/>
      <c r="S197" s="41"/>
      <c r="T197" s="41"/>
      <c r="U197" s="41"/>
      <c r="V197" s="262"/>
      <c r="W197" s="262"/>
      <c r="X197" s="53"/>
    </row>
    <row r="198" spans="1:24">
      <c r="A198" s="54" t="str">
        <f t="shared" si="6"/>
        <v/>
      </c>
      <c r="B198" s="54" t="str">
        <f t="shared" si="7"/>
        <v/>
      </c>
      <c r="C198" s="54" t="str">
        <f t="shared" si="8"/>
        <v/>
      </c>
      <c r="D198" s="49">
        <v>187</v>
      </c>
      <c r="E198" s="49"/>
      <c r="F198" s="49"/>
      <c r="G198" s="50"/>
      <c r="H198" s="50"/>
      <c r="I198" s="50"/>
      <c r="J198" s="50"/>
      <c r="K198" s="50"/>
      <c r="L198" s="50"/>
      <c r="M198" s="50"/>
      <c r="N198" s="254"/>
      <c r="O198" s="51"/>
      <c r="P198" s="254"/>
      <c r="Q198" s="254"/>
      <c r="R198" s="248"/>
      <c r="S198" s="41"/>
      <c r="T198" s="41"/>
      <c r="U198" s="41"/>
      <c r="V198" s="262"/>
      <c r="W198" s="262"/>
      <c r="X198" s="53"/>
    </row>
    <row r="199" spans="1:24">
      <c r="A199" s="54" t="str">
        <f t="shared" si="6"/>
        <v/>
      </c>
      <c r="B199" s="54" t="str">
        <f t="shared" si="7"/>
        <v/>
      </c>
      <c r="C199" s="54" t="str">
        <f t="shared" si="8"/>
        <v/>
      </c>
      <c r="D199" s="49">
        <v>188</v>
      </c>
      <c r="E199" s="49"/>
      <c r="F199" s="49"/>
      <c r="G199" s="50"/>
      <c r="H199" s="50"/>
      <c r="I199" s="50"/>
      <c r="J199" s="50"/>
      <c r="K199" s="50"/>
      <c r="L199" s="50"/>
      <c r="M199" s="50"/>
      <c r="N199" s="254"/>
      <c r="O199" s="51"/>
      <c r="P199" s="254"/>
      <c r="Q199" s="254"/>
      <c r="R199" s="248"/>
      <c r="S199" s="41"/>
      <c r="T199" s="41"/>
      <c r="U199" s="41"/>
      <c r="V199" s="262"/>
      <c r="W199" s="262"/>
      <c r="X199" s="53"/>
    </row>
    <row r="200" spans="1:24">
      <c r="A200" s="54" t="str">
        <f t="shared" si="6"/>
        <v/>
      </c>
      <c r="B200" s="54" t="str">
        <f t="shared" si="7"/>
        <v/>
      </c>
      <c r="C200" s="54" t="str">
        <f t="shared" si="8"/>
        <v/>
      </c>
      <c r="D200" s="49">
        <v>189</v>
      </c>
      <c r="E200" s="49"/>
      <c r="F200" s="49"/>
      <c r="G200" s="50"/>
      <c r="H200" s="50"/>
      <c r="I200" s="50"/>
      <c r="J200" s="50"/>
      <c r="K200" s="50"/>
      <c r="L200" s="50"/>
      <c r="M200" s="50"/>
      <c r="N200" s="254"/>
      <c r="O200" s="51"/>
      <c r="P200" s="254"/>
      <c r="Q200" s="254"/>
      <c r="R200" s="248"/>
      <c r="S200" s="41"/>
      <c r="T200" s="41"/>
      <c r="U200" s="41"/>
      <c r="V200" s="262"/>
      <c r="W200" s="262"/>
      <c r="X200" s="53"/>
    </row>
    <row r="201" spans="1:24">
      <c r="A201" s="54" t="str">
        <f t="shared" si="6"/>
        <v/>
      </c>
      <c r="B201" s="54" t="str">
        <f t="shared" si="7"/>
        <v/>
      </c>
      <c r="C201" s="54" t="str">
        <f t="shared" si="8"/>
        <v/>
      </c>
      <c r="D201" s="49">
        <v>190</v>
      </c>
      <c r="E201" s="49"/>
      <c r="F201" s="49"/>
      <c r="G201" s="50"/>
      <c r="H201" s="50"/>
      <c r="I201" s="50"/>
      <c r="J201" s="50"/>
      <c r="K201" s="50"/>
      <c r="L201" s="50"/>
      <c r="M201" s="50"/>
      <c r="N201" s="254"/>
      <c r="O201" s="51"/>
      <c r="P201" s="254"/>
      <c r="Q201" s="254"/>
      <c r="R201" s="248"/>
      <c r="S201" s="41"/>
      <c r="T201" s="41"/>
      <c r="U201" s="41"/>
      <c r="V201" s="262"/>
      <c r="W201" s="262"/>
      <c r="X201" s="53"/>
    </row>
    <row r="202" spans="1:24">
      <c r="A202" s="54" t="str">
        <f t="shared" si="6"/>
        <v/>
      </c>
      <c r="B202" s="54" t="str">
        <f t="shared" si="7"/>
        <v/>
      </c>
      <c r="C202" s="54" t="str">
        <f t="shared" si="8"/>
        <v/>
      </c>
      <c r="D202" s="49">
        <v>191</v>
      </c>
      <c r="E202" s="49"/>
      <c r="F202" s="49"/>
      <c r="G202" s="50"/>
      <c r="H202" s="50"/>
      <c r="I202" s="50"/>
      <c r="J202" s="50"/>
      <c r="K202" s="50"/>
      <c r="L202" s="50"/>
      <c r="M202" s="50"/>
      <c r="N202" s="254"/>
      <c r="O202" s="51"/>
      <c r="P202" s="254"/>
      <c r="Q202" s="254"/>
      <c r="R202" s="248"/>
      <c r="S202" s="41"/>
      <c r="T202" s="41"/>
      <c r="U202" s="41"/>
      <c r="V202" s="262"/>
      <c r="W202" s="262"/>
      <c r="X202" s="53"/>
    </row>
    <row r="203" spans="1:24">
      <c r="A203" s="54" t="str">
        <f t="shared" si="6"/>
        <v/>
      </c>
      <c r="B203" s="54" t="str">
        <f t="shared" si="7"/>
        <v/>
      </c>
      <c r="C203" s="54" t="str">
        <f t="shared" si="8"/>
        <v/>
      </c>
      <c r="D203" s="49">
        <v>192</v>
      </c>
      <c r="E203" s="49"/>
      <c r="F203" s="49"/>
      <c r="G203" s="50"/>
      <c r="H203" s="50"/>
      <c r="I203" s="50"/>
      <c r="J203" s="50"/>
      <c r="K203" s="50"/>
      <c r="L203" s="50"/>
      <c r="M203" s="50"/>
      <c r="N203" s="254"/>
      <c r="O203" s="51"/>
      <c r="P203" s="254"/>
      <c r="Q203" s="254"/>
      <c r="R203" s="248"/>
      <c r="S203" s="41"/>
      <c r="T203" s="41"/>
      <c r="U203" s="41"/>
      <c r="V203" s="262"/>
      <c r="W203" s="262"/>
      <c r="X203" s="53"/>
    </row>
    <row r="204" spans="1:24">
      <c r="A204" s="54" t="str">
        <f t="shared" si="6"/>
        <v/>
      </c>
      <c r="B204" s="54" t="str">
        <f t="shared" si="7"/>
        <v/>
      </c>
      <c r="C204" s="54" t="str">
        <f t="shared" si="8"/>
        <v/>
      </c>
      <c r="D204" s="49">
        <v>193</v>
      </c>
      <c r="E204" s="49"/>
      <c r="F204" s="49"/>
      <c r="G204" s="50"/>
      <c r="H204" s="50"/>
      <c r="I204" s="50"/>
      <c r="J204" s="50"/>
      <c r="K204" s="50"/>
      <c r="L204" s="50"/>
      <c r="M204" s="50"/>
      <c r="N204" s="254"/>
      <c r="O204" s="51"/>
      <c r="P204" s="254"/>
      <c r="Q204" s="254"/>
      <c r="R204" s="248"/>
      <c r="S204" s="41"/>
      <c r="T204" s="41"/>
      <c r="U204" s="41"/>
      <c r="V204" s="262"/>
      <c r="W204" s="262"/>
      <c r="X204" s="53"/>
    </row>
    <row r="205" spans="1:24">
      <c r="A205" s="54" t="str">
        <f t="shared" si="6"/>
        <v/>
      </c>
      <c r="B205" s="54" t="str">
        <f t="shared" si="7"/>
        <v/>
      </c>
      <c r="C205" s="54" t="str">
        <f t="shared" si="8"/>
        <v/>
      </c>
      <c r="D205" s="49">
        <v>194</v>
      </c>
      <c r="E205" s="49"/>
      <c r="F205" s="49"/>
      <c r="G205" s="50"/>
      <c r="H205" s="50"/>
      <c r="I205" s="50"/>
      <c r="J205" s="50"/>
      <c r="K205" s="50"/>
      <c r="L205" s="50"/>
      <c r="M205" s="50"/>
      <c r="N205" s="254"/>
      <c r="O205" s="51"/>
      <c r="P205" s="254"/>
      <c r="Q205" s="254"/>
      <c r="R205" s="248"/>
      <c r="S205" s="41"/>
      <c r="T205" s="41"/>
      <c r="U205" s="41"/>
      <c r="V205" s="262"/>
      <c r="W205" s="262"/>
      <c r="X205" s="53"/>
    </row>
    <row r="206" spans="1:24">
      <c r="A206" s="54" t="str">
        <f t="shared" ref="A206:A262" si="9">IF(ISBLANK(E206),"",dfName)</f>
        <v/>
      </c>
      <c r="B206" s="54" t="str">
        <f t="shared" ref="B206:B262" si="10">IF(ISBLANK(E206),"",dfRG)</f>
        <v/>
      </c>
      <c r="C206" s="54" t="str">
        <f t="shared" ref="C206:C262" si="11">IF(ISBLANK(E206),"",EndDate)</f>
        <v/>
      </c>
      <c r="D206" s="49">
        <v>195</v>
      </c>
      <c r="E206" s="49"/>
      <c r="F206" s="49"/>
      <c r="G206" s="50"/>
      <c r="H206" s="50"/>
      <c r="I206" s="50"/>
      <c r="J206" s="50"/>
      <c r="K206" s="50"/>
      <c r="L206" s="50"/>
      <c r="M206" s="50"/>
      <c r="N206" s="254"/>
      <c r="O206" s="51"/>
      <c r="P206" s="254"/>
      <c r="Q206" s="254"/>
      <c r="R206" s="248"/>
      <c r="S206" s="41"/>
      <c r="T206" s="41"/>
      <c r="U206" s="41"/>
      <c r="V206" s="262"/>
      <c r="W206" s="262"/>
      <c r="X206" s="53"/>
    </row>
    <row r="207" spans="1:24">
      <c r="A207" s="54" t="str">
        <f t="shared" si="9"/>
        <v/>
      </c>
      <c r="B207" s="54" t="str">
        <f t="shared" si="10"/>
        <v/>
      </c>
      <c r="C207" s="54" t="str">
        <f t="shared" si="11"/>
        <v/>
      </c>
      <c r="D207" s="49">
        <v>196</v>
      </c>
      <c r="E207" s="49"/>
      <c r="F207" s="49"/>
      <c r="G207" s="50"/>
      <c r="H207" s="50"/>
      <c r="I207" s="50"/>
      <c r="J207" s="50"/>
      <c r="K207" s="50"/>
      <c r="L207" s="50"/>
      <c r="M207" s="50"/>
      <c r="N207" s="254"/>
      <c r="O207" s="51"/>
      <c r="P207" s="254"/>
      <c r="Q207" s="254"/>
      <c r="R207" s="248"/>
      <c r="S207" s="41"/>
      <c r="T207" s="41"/>
      <c r="U207" s="41"/>
      <c r="V207" s="262"/>
      <c r="W207" s="262"/>
      <c r="X207" s="53"/>
    </row>
    <row r="208" spans="1:24">
      <c r="A208" s="54" t="str">
        <f t="shared" si="9"/>
        <v/>
      </c>
      <c r="B208" s="54" t="str">
        <f t="shared" si="10"/>
        <v/>
      </c>
      <c r="C208" s="54" t="str">
        <f t="shared" si="11"/>
        <v/>
      </c>
      <c r="D208" s="49">
        <v>197</v>
      </c>
      <c r="E208" s="49"/>
      <c r="F208" s="49"/>
      <c r="G208" s="50"/>
      <c r="H208" s="50"/>
      <c r="I208" s="50"/>
      <c r="J208" s="50"/>
      <c r="K208" s="50"/>
      <c r="L208" s="50"/>
      <c r="M208" s="50"/>
      <c r="N208" s="254"/>
      <c r="O208" s="51"/>
      <c r="P208" s="254"/>
      <c r="Q208" s="254"/>
      <c r="R208" s="248"/>
      <c r="S208" s="41"/>
      <c r="T208" s="41"/>
      <c r="U208" s="41"/>
      <c r="V208" s="262"/>
      <c r="W208" s="262"/>
      <c r="X208" s="53"/>
    </row>
    <row r="209" spans="1:26">
      <c r="A209" s="54" t="str">
        <f t="shared" si="9"/>
        <v/>
      </c>
      <c r="B209" s="54" t="str">
        <f t="shared" si="10"/>
        <v/>
      </c>
      <c r="C209" s="54" t="str">
        <f t="shared" si="11"/>
        <v/>
      </c>
      <c r="D209" s="49">
        <v>198</v>
      </c>
      <c r="E209" s="49"/>
      <c r="F209" s="49"/>
      <c r="G209" s="50"/>
      <c r="H209" s="50"/>
      <c r="I209" s="50"/>
      <c r="J209" s="50"/>
      <c r="K209" s="50"/>
      <c r="L209" s="50"/>
      <c r="M209" s="50"/>
      <c r="N209" s="254"/>
      <c r="O209" s="51"/>
      <c r="P209" s="254"/>
      <c r="Q209" s="254"/>
      <c r="R209" s="248"/>
      <c r="S209" s="41"/>
      <c r="T209" s="41"/>
      <c r="U209" s="41"/>
      <c r="V209" s="262"/>
      <c r="W209" s="262"/>
      <c r="X209" s="53"/>
    </row>
    <row r="210" spans="1:26">
      <c r="A210" s="54" t="str">
        <f t="shared" si="9"/>
        <v/>
      </c>
      <c r="B210" s="54" t="str">
        <f t="shared" si="10"/>
        <v/>
      </c>
      <c r="C210" s="54" t="str">
        <f t="shared" si="11"/>
        <v/>
      </c>
      <c r="D210" s="49">
        <v>199</v>
      </c>
      <c r="E210" s="49"/>
      <c r="F210" s="49"/>
      <c r="G210" s="50"/>
      <c r="H210" s="50"/>
      <c r="I210" s="50"/>
      <c r="J210" s="50"/>
      <c r="K210" s="50"/>
      <c r="L210" s="50"/>
      <c r="M210" s="50"/>
      <c r="N210" s="254"/>
      <c r="O210" s="51"/>
      <c r="P210" s="254"/>
      <c r="Q210" s="254"/>
      <c r="R210" s="248"/>
      <c r="S210" s="41"/>
      <c r="T210" s="41"/>
      <c r="U210" s="41"/>
      <c r="V210" s="262"/>
      <c r="W210" s="262"/>
      <c r="X210" s="53"/>
    </row>
    <row r="211" spans="1:26">
      <c r="A211" s="54" t="str">
        <f t="shared" si="9"/>
        <v/>
      </c>
      <c r="B211" s="54" t="str">
        <f t="shared" si="10"/>
        <v/>
      </c>
      <c r="C211" s="54" t="str">
        <f t="shared" si="11"/>
        <v/>
      </c>
      <c r="D211" s="49">
        <v>200</v>
      </c>
      <c r="E211" s="49"/>
      <c r="F211" s="49"/>
      <c r="G211" s="50"/>
      <c r="H211" s="50"/>
      <c r="I211" s="50"/>
      <c r="J211" s="50"/>
      <c r="K211" s="50"/>
      <c r="L211" s="50"/>
      <c r="M211" s="50"/>
      <c r="N211" s="254"/>
      <c r="O211" s="51"/>
      <c r="P211" s="254"/>
      <c r="Q211" s="254"/>
      <c r="R211" s="248"/>
      <c r="S211" s="41"/>
      <c r="T211" s="41"/>
      <c r="U211" s="41"/>
      <c r="V211" s="262"/>
      <c r="W211" s="262"/>
      <c r="X211" s="53"/>
    </row>
    <row r="212" spans="1:26">
      <c r="D212" s="544"/>
      <c r="E212" s="544" t="s">
        <v>1464</v>
      </c>
      <c r="F212" s="544"/>
      <c r="G212" s="555"/>
      <c r="H212" s="555"/>
      <c r="I212" s="555"/>
      <c r="J212" s="555"/>
      <c r="K212" s="555"/>
      <c r="L212" s="555"/>
      <c r="M212" s="555"/>
      <c r="N212" s="556"/>
      <c r="O212" s="557"/>
      <c r="P212" s="556"/>
      <c r="Q212" s="556"/>
      <c r="R212" s="558"/>
      <c r="S212" s="559"/>
      <c r="T212" s="549" t="s">
        <v>1466</v>
      </c>
      <c r="U212" s="562">
        <f>SUM(U12:U211)</f>
        <v>0</v>
      </c>
      <c r="V212" s="554">
        <f>SUM(V12:V211)</f>
        <v>0</v>
      </c>
      <c r="W212" s="563"/>
      <c r="X212" s="560"/>
      <c r="Z212" s="561"/>
    </row>
    <row r="213" spans="1:26">
      <c r="A213" s="54" t="str">
        <f t="shared" si="9"/>
        <v/>
      </c>
      <c r="B213" s="54" t="str">
        <f t="shared" si="10"/>
        <v/>
      </c>
      <c r="C213" s="54" t="str">
        <f t="shared" si="11"/>
        <v/>
      </c>
      <c r="D213" s="49">
        <v>201</v>
      </c>
      <c r="E213" s="49"/>
      <c r="F213" s="49"/>
      <c r="G213" s="50"/>
      <c r="H213" s="50"/>
      <c r="I213" s="50"/>
      <c r="J213" s="50"/>
      <c r="K213" s="50"/>
      <c r="L213" s="50"/>
      <c r="M213" s="50"/>
      <c r="N213" s="254"/>
      <c r="O213" s="51"/>
      <c r="P213" s="254"/>
      <c r="Q213" s="254"/>
      <c r="R213" s="248"/>
      <c r="S213" s="41"/>
      <c r="T213" s="41"/>
      <c r="U213" s="41"/>
      <c r="V213" s="262"/>
      <c r="W213" s="262"/>
      <c r="X213" s="53"/>
    </row>
    <row r="214" spans="1:26">
      <c r="A214" s="54" t="str">
        <f t="shared" si="9"/>
        <v/>
      </c>
      <c r="B214" s="54" t="str">
        <f t="shared" si="10"/>
        <v/>
      </c>
      <c r="C214" s="54" t="str">
        <f t="shared" si="11"/>
        <v/>
      </c>
      <c r="D214" s="49">
        <v>202</v>
      </c>
      <c r="E214" s="49"/>
      <c r="F214" s="49"/>
      <c r="G214" s="50"/>
      <c r="H214" s="50"/>
      <c r="I214" s="50"/>
      <c r="J214" s="50"/>
      <c r="K214" s="50"/>
      <c r="L214" s="50"/>
      <c r="M214" s="50"/>
      <c r="N214" s="254"/>
      <c r="O214" s="51"/>
      <c r="P214" s="254"/>
      <c r="Q214" s="254"/>
      <c r="R214" s="248"/>
      <c r="S214" s="41"/>
      <c r="T214" s="41"/>
      <c r="U214" s="41"/>
      <c r="V214" s="262"/>
      <c r="W214" s="262"/>
      <c r="X214" s="53"/>
    </row>
    <row r="215" spans="1:26">
      <c r="A215" s="54" t="str">
        <f t="shared" si="9"/>
        <v/>
      </c>
      <c r="B215" s="54" t="str">
        <f t="shared" si="10"/>
        <v/>
      </c>
      <c r="C215" s="54" t="str">
        <f t="shared" si="11"/>
        <v/>
      </c>
      <c r="D215" s="49">
        <v>203</v>
      </c>
      <c r="E215" s="49"/>
      <c r="F215" s="49"/>
      <c r="G215" s="50"/>
      <c r="H215" s="50"/>
      <c r="I215" s="50"/>
      <c r="J215" s="50"/>
      <c r="K215" s="50"/>
      <c r="L215" s="50"/>
      <c r="M215" s="50"/>
      <c r="N215" s="254"/>
      <c r="O215" s="51"/>
      <c r="P215" s="254"/>
      <c r="Q215" s="254"/>
      <c r="R215" s="248"/>
      <c r="S215" s="41"/>
      <c r="T215" s="41"/>
      <c r="U215" s="41"/>
      <c r="V215" s="262"/>
      <c r="W215" s="262"/>
      <c r="X215" s="53"/>
    </row>
    <row r="216" spans="1:26">
      <c r="A216" s="54" t="str">
        <f t="shared" si="9"/>
        <v/>
      </c>
      <c r="B216" s="54" t="str">
        <f t="shared" si="10"/>
        <v/>
      </c>
      <c r="C216" s="54" t="str">
        <f t="shared" si="11"/>
        <v/>
      </c>
      <c r="D216" s="49">
        <v>204</v>
      </c>
      <c r="E216" s="49"/>
      <c r="F216" s="49"/>
      <c r="G216" s="50"/>
      <c r="H216" s="50"/>
      <c r="I216" s="50"/>
      <c r="J216" s="50"/>
      <c r="K216" s="50"/>
      <c r="L216" s="50"/>
      <c r="M216" s="50"/>
      <c r="N216" s="254"/>
      <c r="O216" s="51"/>
      <c r="P216" s="254"/>
      <c r="Q216" s="254"/>
      <c r="R216" s="248"/>
      <c r="S216" s="41"/>
      <c r="T216" s="41"/>
      <c r="U216" s="41"/>
      <c r="V216" s="262"/>
      <c r="W216" s="262"/>
      <c r="X216" s="53"/>
    </row>
    <row r="217" spans="1:26">
      <c r="A217" s="54" t="str">
        <f t="shared" si="9"/>
        <v/>
      </c>
      <c r="B217" s="54" t="str">
        <f t="shared" si="10"/>
        <v/>
      </c>
      <c r="C217" s="54" t="str">
        <f t="shared" si="11"/>
        <v/>
      </c>
      <c r="D217" s="49">
        <v>205</v>
      </c>
      <c r="E217" s="49"/>
      <c r="F217" s="49"/>
      <c r="G217" s="50"/>
      <c r="H217" s="50"/>
      <c r="I217" s="50"/>
      <c r="J217" s="50"/>
      <c r="K217" s="50"/>
      <c r="L217" s="50"/>
      <c r="M217" s="50"/>
      <c r="N217" s="254"/>
      <c r="O217" s="51"/>
      <c r="P217" s="254"/>
      <c r="Q217" s="254"/>
      <c r="R217" s="248"/>
      <c r="S217" s="41"/>
      <c r="T217" s="41"/>
      <c r="U217" s="41"/>
      <c r="V217" s="262"/>
      <c r="W217" s="262"/>
      <c r="X217" s="53"/>
    </row>
    <row r="218" spans="1:26">
      <c r="A218" s="54" t="str">
        <f t="shared" si="9"/>
        <v/>
      </c>
      <c r="B218" s="54" t="str">
        <f t="shared" si="10"/>
        <v/>
      </c>
      <c r="C218" s="54" t="str">
        <f t="shared" si="11"/>
        <v/>
      </c>
      <c r="D218" s="49">
        <v>206</v>
      </c>
      <c r="E218" s="49"/>
      <c r="F218" s="49"/>
      <c r="G218" s="50"/>
      <c r="H218" s="50"/>
      <c r="I218" s="50"/>
      <c r="J218" s="50"/>
      <c r="K218" s="50"/>
      <c r="L218" s="50"/>
      <c r="M218" s="50"/>
      <c r="N218" s="254"/>
      <c r="O218" s="51"/>
      <c r="P218" s="254"/>
      <c r="Q218" s="254"/>
      <c r="R218" s="248"/>
      <c r="S218" s="41"/>
      <c r="T218" s="41"/>
      <c r="U218" s="41"/>
      <c r="V218" s="262"/>
      <c r="W218" s="262"/>
      <c r="X218" s="53"/>
    </row>
    <row r="219" spans="1:26">
      <c r="A219" s="54" t="str">
        <f t="shared" si="9"/>
        <v/>
      </c>
      <c r="B219" s="54" t="str">
        <f t="shared" si="10"/>
        <v/>
      </c>
      <c r="C219" s="54" t="str">
        <f t="shared" si="11"/>
        <v/>
      </c>
      <c r="D219" s="49">
        <v>207</v>
      </c>
      <c r="E219" s="49"/>
      <c r="F219" s="49"/>
      <c r="G219" s="50"/>
      <c r="H219" s="50"/>
      <c r="I219" s="50"/>
      <c r="J219" s="50"/>
      <c r="K219" s="50"/>
      <c r="L219" s="50"/>
      <c r="M219" s="50"/>
      <c r="N219" s="254"/>
      <c r="O219" s="51"/>
      <c r="P219" s="254"/>
      <c r="Q219" s="254"/>
      <c r="R219" s="248"/>
      <c r="S219" s="41"/>
      <c r="T219" s="41"/>
      <c r="U219" s="41"/>
      <c r="V219" s="262"/>
      <c r="W219" s="262"/>
      <c r="X219" s="53"/>
    </row>
    <row r="220" spans="1:26">
      <c r="A220" s="54" t="str">
        <f t="shared" si="9"/>
        <v/>
      </c>
      <c r="B220" s="54" t="str">
        <f t="shared" si="10"/>
        <v/>
      </c>
      <c r="C220" s="54" t="str">
        <f t="shared" si="11"/>
        <v/>
      </c>
      <c r="D220" s="49">
        <v>208</v>
      </c>
      <c r="E220" s="49"/>
      <c r="F220" s="49"/>
      <c r="G220" s="50"/>
      <c r="H220" s="50"/>
      <c r="I220" s="50"/>
      <c r="J220" s="50"/>
      <c r="K220" s="50"/>
      <c r="L220" s="50"/>
      <c r="M220" s="50"/>
      <c r="N220" s="254"/>
      <c r="O220" s="51"/>
      <c r="P220" s="254"/>
      <c r="Q220" s="254"/>
      <c r="R220" s="248"/>
      <c r="S220" s="41"/>
      <c r="T220" s="41"/>
      <c r="U220" s="41"/>
      <c r="V220" s="262"/>
      <c r="W220" s="262"/>
      <c r="X220" s="53"/>
    </row>
    <row r="221" spans="1:26">
      <c r="A221" s="54" t="str">
        <f t="shared" si="9"/>
        <v/>
      </c>
      <c r="B221" s="54" t="str">
        <f t="shared" si="10"/>
        <v/>
      </c>
      <c r="C221" s="54" t="str">
        <f t="shared" si="11"/>
        <v/>
      </c>
      <c r="D221" s="49">
        <v>209</v>
      </c>
      <c r="E221" s="49"/>
      <c r="F221" s="49"/>
      <c r="G221" s="50"/>
      <c r="H221" s="50"/>
      <c r="I221" s="50"/>
      <c r="J221" s="50"/>
      <c r="K221" s="50"/>
      <c r="L221" s="50"/>
      <c r="M221" s="50"/>
      <c r="N221" s="254"/>
      <c r="O221" s="51"/>
      <c r="P221" s="254"/>
      <c r="Q221" s="254"/>
      <c r="R221" s="248"/>
      <c r="S221" s="41"/>
      <c r="T221" s="41"/>
      <c r="U221" s="41"/>
      <c r="V221" s="262"/>
      <c r="W221" s="262"/>
      <c r="X221" s="53"/>
    </row>
    <row r="222" spans="1:26">
      <c r="A222" s="54" t="str">
        <f t="shared" si="9"/>
        <v/>
      </c>
      <c r="B222" s="54" t="str">
        <f t="shared" si="10"/>
        <v/>
      </c>
      <c r="C222" s="54" t="str">
        <f t="shared" si="11"/>
        <v/>
      </c>
      <c r="D222" s="49">
        <v>210</v>
      </c>
      <c r="E222" s="49"/>
      <c r="F222" s="49"/>
      <c r="G222" s="50"/>
      <c r="H222" s="50"/>
      <c r="I222" s="50"/>
      <c r="J222" s="50"/>
      <c r="K222" s="50"/>
      <c r="L222" s="50"/>
      <c r="M222" s="50"/>
      <c r="N222" s="254"/>
      <c r="O222" s="51"/>
      <c r="P222" s="254"/>
      <c r="Q222" s="254"/>
      <c r="R222" s="248"/>
      <c r="S222" s="41"/>
      <c r="T222" s="41"/>
      <c r="U222" s="41"/>
      <c r="V222" s="262"/>
      <c r="W222" s="262"/>
      <c r="X222" s="53"/>
    </row>
    <row r="223" spans="1:26">
      <c r="A223" s="54" t="str">
        <f t="shared" si="9"/>
        <v/>
      </c>
      <c r="B223" s="54" t="str">
        <f t="shared" si="10"/>
        <v/>
      </c>
      <c r="C223" s="54" t="str">
        <f t="shared" si="11"/>
        <v/>
      </c>
      <c r="D223" s="49">
        <v>211</v>
      </c>
      <c r="E223" s="49"/>
      <c r="F223" s="49"/>
      <c r="G223" s="50"/>
      <c r="H223" s="50"/>
      <c r="I223" s="50"/>
      <c r="J223" s="50"/>
      <c r="K223" s="50"/>
      <c r="L223" s="50"/>
      <c r="M223" s="50"/>
      <c r="N223" s="254"/>
      <c r="O223" s="51"/>
      <c r="P223" s="254"/>
      <c r="Q223" s="254"/>
      <c r="R223" s="248"/>
      <c r="S223" s="41"/>
      <c r="T223" s="41"/>
      <c r="U223" s="41"/>
      <c r="V223" s="262"/>
      <c r="W223" s="262"/>
      <c r="X223" s="53"/>
    </row>
    <row r="224" spans="1:26">
      <c r="A224" s="54" t="str">
        <f t="shared" si="9"/>
        <v/>
      </c>
      <c r="B224" s="54" t="str">
        <f t="shared" si="10"/>
        <v/>
      </c>
      <c r="C224" s="54" t="str">
        <f t="shared" si="11"/>
        <v/>
      </c>
      <c r="D224" s="49">
        <v>212</v>
      </c>
      <c r="E224" s="49"/>
      <c r="F224" s="49"/>
      <c r="G224" s="50"/>
      <c r="H224" s="50"/>
      <c r="I224" s="50"/>
      <c r="J224" s="50"/>
      <c r="K224" s="50"/>
      <c r="L224" s="50"/>
      <c r="M224" s="50"/>
      <c r="N224" s="254"/>
      <c r="O224" s="51"/>
      <c r="P224" s="254"/>
      <c r="Q224" s="254"/>
      <c r="R224" s="248"/>
      <c r="S224" s="41"/>
      <c r="T224" s="41"/>
      <c r="U224" s="41"/>
      <c r="V224" s="262"/>
      <c r="W224" s="262"/>
      <c r="X224" s="53"/>
    </row>
    <row r="225" spans="1:24">
      <c r="A225" s="54" t="str">
        <f t="shared" si="9"/>
        <v/>
      </c>
      <c r="B225" s="54" t="str">
        <f t="shared" si="10"/>
        <v/>
      </c>
      <c r="C225" s="54" t="str">
        <f t="shared" si="11"/>
        <v/>
      </c>
      <c r="D225" s="49">
        <v>213</v>
      </c>
      <c r="E225" s="49"/>
      <c r="F225" s="49"/>
      <c r="G225" s="50"/>
      <c r="H225" s="50"/>
      <c r="I225" s="50"/>
      <c r="J225" s="50"/>
      <c r="K225" s="50"/>
      <c r="L225" s="50"/>
      <c r="M225" s="50"/>
      <c r="N225" s="254"/>
      <c r="O225" s="51"/>
      <c r="P225" s="254"/>
      <c r="Q225" s="254"/>
      <c r="R225" s="248"/>
      <c r="S225" s="41"/>
      <c r="T225" s="41"/>
      <c r="U225" s="41"/>
      <c r="V225" s="262"/>
      <c r="W225" s="262"/>
      <c r="X225" s="53"/>
    </row>
    <row r="226" spans="1:24">
      <c r="A226" s="54" t="str">
        <f t="shared" si="9"/>
        <v/>
      </c>
      <c r="B226" s="54" t="str">
        <f t="shared" si="10"/>
        <v/>
      </c>
      <c r="C226" s="54" t="str">
        <f t="shared" si="11"/>
        <v/>
      </c>
      <c r="D226" s="49">
        <v>214</v>
      </c>
      <c r="E226" s="49"/>
      <c r="F226" s="49"/>
      <c r="G226" s="50"/>
      <c r="H226" s="50"/>
      <c r="I226" s="50"/>
      <c r="J226" s="50"/>
      <c r="K226" s="50"/>
      <c r="L226" s="50"/>
      <c r="M226" s="50"/>
      <c r="N226" s="254"/>
      <c r="O226" s="51"/>
      <c r="P226" s="254"/>
      <c r="Q226" s="254"/>
      <c r="R226" s="248"/>
      <c r="S226" s="41"/>
      <c r="T226" s="41"/>
      <c r="U226" s="41"/>
      <c r="V226" s="262"/>
      <c r="W226" s="262"/>
      <c r="X226" s="53"/>
    </row>
    <row r="227" spans="1:24">
      <c r="A227" s="54" t="str">
        <f t="shared" si="9"/>
        <v/>
      </c>
      <c r="B227" s="54" t="str">
        <f t="shared" si="10"/>
        <v/>
      </c>
      <c r="C227" s="54" t="str">
        <f t="shared" si="11"/>
        <v/>
      </c>
      <c r="D227" s="49">
        <v>215</v>
      </c>
      <c r="E227" s="49"/>
      <c r="F227" s="49"/>
      <c r="G227" s="50"/>
      <c r="H227" s="50"/>
      <c r="I227" s="50"/>
      <c r="J227" s="50"/>
      <c r="K227" s="50"/>
      <c r="L227" s="50"/>
      <c r="M227" s="50"/>
      <c r="N227" s="254"/>
      <c r="O227" s="51"/>
      <c r="P227" s="254"/>
      <c r="Q227" s="254"/>
      <c r="R227" s="248"/>
      <c r="S227" s="41"/>
      <c r="T227" s="41"/>
      <c r="U227" s="41"/>
      <c r="V227" s="262"/>
      <c r="W227" s="262"/>
      <c r="X227" s="53"/>
    </row>
    <row r="228" spans="1:24">
      <c r="A228" s="54" t="str">
        <f t="shared" si="9"/>
        <v/>
      </c>
      <c r="B228" s="54" t="str">
        <f t="shared" si="10"/>
        <v/>
      </c>
      <c r="C228" s="54" t="str">
        <f t="shared" si="11"/>
        <v/>
      </c>
      <c r="D228" s="49">
        <v>216</v>
      </c>
      <c r="E228" s="49"/>
      <c r="F228" s="49"/>
      <c r="G228" s="50"/>
      <c r="H228" s="50"/>
      <c r="I228" s="50"/>
      <c r="J228" s="50"/>
      <c r="K228" s="50"/>
      <c r="L228" s="50"/>
      <c r="M228" s="50"/>
      <c r="N228" s="254"/>
      <c r="O228" s="51"/>
      <c r="P228" s="254"/>
      <c r="Q228" s="254"/>
      <c r="R228" s="248"/>
      <c r="S228" s="41"/>
      <c r="T228" s="41"/>
      <c r="U228" s="41"/>
      <c r="V228" s="262"/>
      <c r="W228" s="262"/>
      <c r="X228" s="53"/>
    </row>
    <row r="229" spans="1:24">
      <c r="A229" s="54" t="str">
        <f t="shared" si="9"/>
        <v/>
      </c>
      <c r="B229" s="54" t="str">
        <f t="shared" si="10"/>
        <v/>
      </c>
      <c r="C229" s="54" t="str">
        <f t="shared" si="11"/>
        <v/>
      </c>
      <c r="D229" s="49">
        <v>217</v>
      </c>
      <c r="E229" s="49"/>
      <c r="F229" s="49"/>
      <c r="G229" s="50"/>
      <c r="H229" s="50"/>
      <c r="I229" s="50"/>
      <c r="J229" s="50"/>
      <c r="K229" s="50"/>
      <c r="L229" s="50"/>
      <c r="M229" s="50"/>
      <c r="N229" s="254"/>
      <c r="O229" s="51"/>
      <c r="P229" s="254"/>
      <c r="Q229" s="254"/>
      <c r="R229" s="248"/>
      <c r="S229" s="41"/>
      <c r="T229" s="41"/>
      <c r="U229" s="41"/>
      <c r="V229" s="262"/>
      <c r="W229" s="262"/>
      <c r="X229" s="53"/>
    </row>
    <row r="230" spans="1:24">
      <c r="A230" s="54" t="str">
        <f t="shared" si="9"/>
        <v/>
      </c>
      <c r="B230" s="54" t="str">
        <f t="shared" si="10"/>
        <v/>
      </c>
      <c r="C230" s="54" t="str">
        <f t="shared" si="11"/>
        <v/>
      </c>
      <c r="D230" s="49">
        <v>218</v>
      </c>
      <c r="E230" s="49"/>
      <c r="F230" s="49"/>
      <c r="G230" s="50"/>
      <c r="H230" s="50"/>
      <c r="I230" s="50"/>
      <c r="J230" s="50"/>
      <c r="K230" s="50"/>
      <c r="L230" s="50"/>
      <c r="M230" s="50"/>
      <c r="N230" s="254"/>
      <c r="O230" s="51"/>
      <c r="P230" s="254"/>
      <c r="Q230" s="254"/>
      <c r="R230" s="248"/>
      <c r="S230" s="41"/>
      <c r="T230" s="41"/>
      <c r="U230" s="41"/>
      <c r="V230" s="262"/>
      <c r="W230" s="262"/>
      <c r="X230" s="53"/>
    </row>
    <row r="231" spans="1:24">
      <c r="A231" s="54" t="str">
        <f t="shared" si="9"/>
        <v/>
      </c>
      <c r="B231" s="54" t="str">
        <f t="shared" si="10"/>
        <v/>
      </c>
      <c r="C231" s="54" t="str">
        <f t="shared" si="11"/>
        <v/>
      </c>
      <c r="D231" s="49">
        <v>219</v>
      </c>
      <c r="E231" s="49"/>
      <c r="F231" s="49"/>
      <c r="G231" s="50"/>
      <c r="H231" s="50"/>
      <c r="I231" s="50"/>
      <c r="J231" s="50"/>
      <c r="K231" s="50"/>
      <c r="L231" s="50"/>
      <c r="M231" s="50"/>
      <c r="N231" s="254"/>
      <c r="O231" s="51"/>
      <c r="P231" s="254"/>
      <c r="Q231" s="254"/>
      <c r="R231" s="248"/>
      <c r="S231" s="41"/>
      <c r="T231" s="41"/>
      <c r="U231" s="41"/>
      <c r="V231" s="262"/>
      <c r="W231" s="262"/>
      <c r="X231" s="53"/>
    </row>
    <row r="232" spans="1:24">
      <c r="A232" s="54" t="str">
        <f t="shared" si="9"/>
        <v/>
      </c>
      <c r="B232" s="54" t="str">
        <f t="shared" si="10"/>
        <v/>
      </c>
      <c r="C232" s="54" t="str">
        <f t="shared" si="11"/>
        <v/>
      </c>
      <c r="D232" s="49">
        <v>220</v>
      </c>
      <c r="E232" s="49"/>
      <c r="F232" s="49"/>
      <c r="G232" s="50"/>
      <c r="H232" s="50"/>
      <c r="I232" s="50"/>
      <c r="J232" s="50"/>
      <c r="K232" s="50"/>
      <c r="L232" s="50"/>
      <c r="M232" s="50"/>
      <c r="N232" s="254"/>
      <c r="O232" s="51"/>
      <c r="P232" s="254"/>
      <c r="Q232" s="254"/>
      <c r="R232" s="248"/>
      <c r="S232" s="41"/>
      <c r="T232" s="41"/>
      <c r="U232" s="41"/>
      <c r="V232" s="262"/>
      <c r="W232" s="262"/>
      <c r="X232" s="53"/>
    </row>
    <row r="233" spans="1:24">
      <c r="A233" s="54" t="str">
        <f t="shared" si="9"/>
        <v/>
      </c>
      <c r="B233" s="54" t="str">
        <f t="shared" si="10"/>
        <v/>
      </c>
      <c r="C233" s="54" t="str">
        <f t="shared" si="11"/>
        <v/>
      </c>
      <c r="D233" s="49">
        <v>221</v>
      </c>
      <c r="E233" s="49"/>
      <c r="F233" s="49"/>
      <c r="G233" s="50"/>
      <c r="H233" s="50"/>
      <c r="I233" s="50"/>
      <c r="J233" s="50"/>
      <c r="K233" s="50"/>
      <c r="L233" s="50"/>
      <c r="M233" s="50"/>
      <c r="N233" s="254"/>
      <c r="O233" s="51"/>
      <c r="P233" s="254"/>
      <c r="Q233" s="254"/>
      <c r="R233" s="248"/>
      <c r="S233" s="41"/>
      <c r="T233" s="41"/>
      <c r="U233" s="41"/>
      <c r="V233" s="262"/>
      <c r="W233" s="262"/>
      <c r="X233" s="53"/>
    </row>
    <row r="234" spans="1:24">
      <c r="A234" s="54" t="str">
        <f t="shared" si="9"/>
        <v/>
      </c>
      <c r="B234" s="54" t="str">
        <f t="shared" si="10"/>
        <v/>
      </c>
      <c r="C234" s="54" t="str">
        <f t="shared" si="11"/>
        <v/>
      </c>
      <c r="D234" s="49">
        <v>222</v>
      </c>
      <c r="E234" s="49"/>
      <c r="F234" s="49"/>
      <c r="G234" s="50"/>
      <c r="H234" s="50"/>
      <c r="I234" s="50"/>
      <c r="J234" s="50"/>
      <c r="K234" s="50"/>
      <c r="L234" s="50"/>
      <c r="M234" s="50"/>
      <c r="N234" s="254"/>
      <c r="O234" s="51"/>
      <c r="P234" s="254"/>
      <c r="Q234" s="254"/>
      <c r="R234" s="248"/>
      <c r="S234" s="41"/>
      <c r="T234" s="41"/>
      <c r="U234" s="41"/>
      <c r="V234" s="262"/>
      <c r="W234" s="262"/>
      <c r="X234" s="53"/>
    </row>
    <row r="235" spans="1:24">
      <c r="A235" s="54" t="str">
        <f t="shared" si="9"/>
        <v/>
      </c>
      <c r="B235" s="54" t="str">
        <f t="shared" si="10"/>
        <v/>
      </c>
      <c r="C235" s="54" t="str">
        <f t="shared" si="11"/>
        <v/>
      </c>
      <c r="D235" s="49">
        <v>223</v>
      </c>
      <c r="E235" s="49"/>
      <c r="F235" s="49"/>
      <c r="G235" s="50"/>
      <c r="H235" s="50"/>
      <c r="I235" s="50"/>
      <c r="J235" s="50"/>
      <c r="K235" s="50"/>
      <c r="L235" s="50"/>
      <c r="M235" s="50"/>
      <c r="N235" s="254"/>
      <c r="O235" s="51"/>
      <c r="P235" s="254"/>
      <c r="Q235" s="254"/>
      <c r="R235" s="248"/>
      <c r="S235" s="41"/>
      <c r="T235" s="41"/>
      <c r="U235" s="41"/>
      <c r="V235" s="262"/>
      <c r="W235" s="262"/>
      <c r="X235" s="53"/>
    </row>
    <row r="236" spans="1:24">
      <c r="A236" s="54" t="str">
        <f t="shared" si="9"/>
        <v/>
      </c>
      <c r="B236" s="54" t="str">
        <f t="shared" si="10"/>
        <v/>
      </c>
      <c r="C236" s="54" t="str">
        <f t="shared" si="11"/>
        <v/>
      </c>
      <c r="D236" s="49">
        <v>224</v>
      </c>
      <c r="E236" s="49"/>
      <c r="F236" s="49"/>
      <c r="G236" s="50"/>
      <c r="H236" s="50"/>
      <c r="I236" s="50"/>
      <c r="J236" s="50"/>
      <c r="K236" s="50"/>
      <c r="L236" s="50"/>
      <c r="M236" s="50"/>
      <c r="N236" s="254"/>
      <c r="O236" s="51"/>
      <c r="P236" s="254"/>
      <c r="Q236" s="254"/>
      <c r="R236" s="248"/>
      <c r="S236" s="41"/>
      <c r="T236" s="41"/>
      <c r="U236" s="41"/>
      <c r="V236" s="262"/>
      <c r="W236" s="262"/>
      <c r="X236" s="53"/>
    </row>
    <row r="237" spans="1:24">
      <c r="A237" s="54" t="str">
        <f t="shared" si="9"/>
        <v/>
      </c>
      <c r="B237" s="54" t="str">
        <f t="shared" si="10"/>
        <v/>
      </c>
      <c r="C237" s="54" t="str">
        <f t="shared" si="11"/>
        <v/>
      </c>
      <c r="D237" s="49">
        <v>225</v>
      </c>
      <c r="E237" s="49"/>
      <c r="F237" s="49"/>
      <c r="G237" s="50"/>
      <c r="H237" s="50"/>
      <c r="I237" s="50"/>
      <c r="J237" s="50"/>
      <c r="K237" s="50"/>
      <c r="L237" s="50"/>
      <c r="M237" s="50"/>
      <c r="N237" s="254"/>
      <c r="O237" s="51"/>
      <c r="P237" s="254"/>
      <c r="Q237" s="254"/>
      <c r="R237" s="248"/>
      <c r="S237" s="41"/>
      <c r="T237" s="41"/>
      <c r="U237" s="41"/>
      <c r="V237" s="262"/>
      <c r="W237" s="262"/>
      <c r="X237" s="53"/>
    </row>
    <row r="238" spans="1:24">
      <c r="A238" s="54" t="str">
        <f t="shared" si="9"/>
        <v/>
      </c>
      <c r="B238" s="54" t="str">
        <f t="shared" si="10"/>
        <v/>
      </c>
      <c r="C238" s="54" t="str">
        <f t="shared" si="11"/>
        <v/>
      </c>
      <c r="D238" s="49">
        <v>226</v>
      </c>
      <c r="E238" s="49"/>
      <c r="F238" s="49"/>
      <c r="G238" s="50"/>
      <c r="H238" s="50"/>
      <c r="I238" s="50"/>
      <c r="J238" s="50"/>
      <c r="K238" s="50"/>
      <c r="L238" s="50"/>
      <c r="M238" s="50"/>
      <c r="N238" s="254"/>
      <c r="O238" s="51"/>
      <c r="P238" s="254"/>
      <c r="Q238" s="254"/>
      <c r="R238" s="248"/>
      <c r="S238" s="41"/>
      <c r="T238" s="41"/>
      <c r="U238" s="41"/>
      <c r="V238" s="262"/>
      <c r="W238" s="262"/>
      <c r="X238" s="53"/>
    </row>
    <row r="239" spans="1:24">
      <c r="A239" s="54" t="str">
        <f t="shared" si="9"/>
        <v/>
      </c>
      <c r="B239" s="54" t="str">
        <f t="shared" si="10"/>
        <v/>
      </c>
      <c r="C239" s="54" t="str">
        <f t="shared" si="11"/>
        <v/>
      </c>
      <c r="D239" s="49">
        <v>227</v>
      </c>
      <c r="E239" s="49"/>
      <c r="F239" s="49"/>
      <c r="G239" s="50"/>
      <c r="H239" s="50"/>
      <c r="I239" s="50"/>
      <c r="J239" s="50"/>
      <c r="K239" s="50"/>
      <c r="L239" s="50"/>
      <c r="M239" s="50"/>
      <c r="N239" s="254"/>
      <c r="O239" s="51"/>
      <c r="P239" s="254"/>
      <c r="Q239" s="254"/>
      <c r="R239" s="248"/>
      <c r="S239" s="41"/>
      <c r="T239" s="41"/>
      <c r="U239" s="41"/>
      <c r="V239" s="262"/>
      <c r="W239" s="262"/>
      <c r="X239" s="53"/>
    </row>
    <row r="240" spans="1:24">
      <c r="A240" s="54" t="str">
        <f t="shared" si="9"/>
        <v/>
      </c>
      <c r="B240" s="54" t="str">
        <f t="shared" si="10"/>
        <v/>
      </c>
      <c r="C240" s="54" t="str">
        <f t="shared" si="11"/>
        <v/>
      </c>
      <c r="D240" s="49">
        <v>228</v>
      </c>
      <c r="E240" s="49"/>
      <c r="F240" s="49"/>
      <c r="G240" s="50"/>
      <c r="H240" s="50"/>
      <c r="I240" s="50"/>
      <c r="J240" s="50"/>
      <c r="K240" s="50"/>
      <c r="L240" s="50"/>
      <c r="M240" s="50"/>
      <c r="N240" s="254"/>
      <c r="O240" s="51"/>
      <c r="P240" s="254"/>
      <c r="Q240" s="254"/>
      <c r="R240" s="248"/>
      <c r="S240" s="41"/>
      <c r="T240" s="41"/>
      <c r="U240" s="41"/>
      <c r="V240" s="262"/>
      <c r="W240" s="262"/>
      <c r="X240" s="53"/>
    </row>
    <row r="241" spans="1:24">
      <c r="A241" s="54" t="str">
        <f t="shared" si="9"/>
        <v/>
      </c>
      <c r="B241" s="54" t="str">
        <f t="shared" si="10"/>
        <v/>
      </c>
      <c r="C241" s="54" t="str">
        <f t="shared" si="11"/>
        <v/>
      </c>
      <c r="D241" s="49">
        <v>229</v>
      </c>
      <c r="E241" s="49"/>
      <c r="F241" s="49"/>
      <c r="G241" s="50"/>
      <c r="H241" s="50"/>
      <c r="I241" s="50"/>
      <c r="J241" s="50"/>
      <c r="K241" s="50"/>
      <c r="L241" s="50"/>
      <c r="M241" s="50"/>
      <c r="N241" s="254"/>
      <c r="O241" s="51"/>
      <c r="P241" s="254"/>
      <c r="Q241" s="254"/>
      <c r="R241" s="248"/>
      <c r="S241" s="41"/>
      <c r="T241" s="41"/>
      <c r="U241" s="41"/>
      <c r="V241" s="262"/>
      <c r="W241" s="262"/>
      <c r="X241" s="53"/>
    </row>
    <row r="242" spans="1:24">
      <c r="A242" s="54" t="str">
        <f t="shared" si="9"/>
        <v/>
      </c>
      <c r="B242" s="54" t="str">
        <f t="shared" si="10"/>
        <v/>
      </c>
      <c r="C242" s="54" t="str">
        <f t="shared" si="11"/>
        <v/>
      </c>
      <c r="D242" s="49">
        <v>230</v>
      </c>
      <c r="E242" s="49"/>
      <c r="F242" s="49"/>
      <c r="G242" s="50"/>
      <c r="H242" s="50"/>
      <c r="I242" s="50"/>
      <c r="J242" s="50"/>
      <c r="K242" s="50"/>
      <c r="L242" s="50"/>
      <c r="M242" s="50"/>
      <c r="N242" s="254"/>
      <c r="O242" s="51"/>
      <c r="P242" s="254"/>
      <c r="Q242" s="254"/>
      <c r="R242" s="248"/>
      <c r="S242" s="41"/>
      <c r="T242" s="41"/>
      <c r="U242" s="41"/>
      <c r="V242" s="262"/>
      <c r="W242" s="262"/>
      <c r="X242" s="53"/>
    </row>
    <row r="243" spans="1:24">
      <c r="A243" s="54" t="str">
        <f t="shared" si="9"/>
        <v/>
      </c>
      <c r="B243" s="54" t="str">
        <f t="shared" si="10"/>
        <v/>
      </c>
      <c r="C243" s="54" t="str">
        <f t="shared" si="11"/>
        <v/>
      </c>
      <c r="D243" s="49">
        <v>231</v>
      </c>
      <c r="E243" s="49"/>
      <c r="F243" s="49"/>
      <c r="G243" s="50"/>
      <c r="H243" s="50"/>
      <c r="I243" s="50"/>
      <c r="J243" s="50"/>
      <c r="K243" s="50"/>
      <c r="L243" s="50"/>
      <c r="M243" s="50"/>
      <c r="N243" s="254"/>
      <c r="O243" s="51"/>
      <c r="P243" s="254"/>
      <c r="Q243" s="254"/>
      <c r="R243" s="248"/>
      <c r="S243" s="41"/>
      <c r="T243" s="41"/>
      <c r="U243" s="41"/>
      <c r="V243" s="262"/>
      <c r="W243" s="262"/>
      <c r="X243" s="53"/>
    </row>
    <row r="244" spans="1:24">
      <c r="A244" s="54" t="str">
        <f t="shared" si="9"/>
        <v/>
      </c>
      <c r="B244" s="54" t="str">
        <f t="shared" si="10"/>
        <v/>
      </c>
      <c r="C244" s="54" t="str">
        <f t="shared" si="11"/>
        <v/>
      </c>
      <c r="D244" s="49">
        <v>232</v>
      </c>
      <c r="E244" s="49"/>
      <c r="F244" s="49"/>
      <c r="G244" s="50"/>
      <c r="H244" s="50"/>
      <c r="I244" s="50"/>
      <c r="J244" s="50"/>
      <c r="K244" s="50"/>
      <c r="L244" s="50"/>
      <c r="M244" s="50"/>
      <c r="N244" s="254"/>
      <c r="O244" s="51"/>
      <c r="P244" s="254"/>
      <c r="Q244" s="254"/>
      <c r="R244" s="248"/>
      <c r="S244" s="41"/>
      <c r="T244" s="41"/>
      <c r="U244" s="41"/>
      <c r="V244" s="262"/>
      <c r="W244" s="262"/>
      <c r="X244" s="53"/>
    </row>
    <row r="245" spans="1:24">
      <c r="A245" s="54" t="str">
        <f t="shared" si="9"/>
        <v/>
      </c>
      <c r="B245" s="54" t="str">
        <f t="shared" si="10"/>
        <v/>
      </c>
      <c r="C245" s="54" t="str">
        <f t="shared" si="11"/>
        <v/>
      </c>
      <c r="D245" s="49">
        <v>233</v>
      </c>
      <c r="E245" s="49"/>
      <c r="F245" s="49"/>
      <c r="G245" s="50"/>
      <c r="H245" s="50"/>
      <c r="I245" s="50"/>
      <c r="J245" s="50"/>
      <c r="K245" s="50"/>
      <c r="L245" s="50"/>
      <c r="M245" s="50"/>
      <c r="N245" s="254"/>
      <c r="O245" s="51"/>
      <c r="P245" s="254"/>
      <c r="Q245" s="254"/>
      <c r="R245" s="248"/>
      <c r="S245" s="41"/>
      <c r="T245" s="41"/>
      <c r="U245" s="41"/>
      <c r="V245" s="262"/>
      <c r="W245" s="262"/>
      <c r="X245" s="53"/>
    </row>
    <row r="246" spans="1:24">
      <c r="A246" s="54" t="str">
        <f t="shared" si="9"/>
        <v/>
      </c>
      <c r="B246" s="54" t="str">
        <f t="shared" si="10"/>
        <v/>
      </c>
      <c r="C246" s="54" t="str">
        <f t="shared" si="11"/>
        <v/>
      </c>
      <c r="D246" s="49">
        <v>234</v>
      </c>
      <c r="E246" s="49"/>
      <c r="F246" s="49"/>
      <c r="G246" s="50"/>
      <c r="H246" s="50"/>
      <c r="I246" s="50"/>
      <c r="J246" s="50"/>
      <c r="K246" s="50"/>
      <c r="L246" s="50"/>
      <c r="M246" s="50"/>
      <c r="N246" s="254"/>
      <c r="O246" s="51"/>
      <c r="P246" s="254"/>
      <c r="Q246" s="254"/>
      <c r="R246" s="248"/>
      <c r="S246" s="41"/>
      <c r="T246" s="41"/>
      <c r="U246" s="41"/>
      <c r="V246" s="262"/>
      <c r="W246" s="262"/>
      <c r="X246" s="53"/>
    </row>
    <row r="247" spans="1:24">
      <c r="A247" s="54" t="str">
        <f t="shared" si="9"/>
        <v/>
      </c>
      <c r="B247" s="54" t="str">
        <f t="shared" si="10"/>
        <v/>
      </c>
      <c r="C247" s="54" t="str">
        <f t="shared" si="11"/>
        <v/>
      </c>
      <c r="D247" s="49">
        <v>235</v>
      </c>
      <c r="E247" s="49"/>
      <c r="F247" s="49"/>
      <c r="G247" s="50"/>
      <c r="H247" s="50"/>
      <c r="I247" s="50"/>
      <c r="J247" s="50"/>
      <c r="K247" s="50"/>
      <c r="L247" s="50"/>
      <c r="M247" s="50"/>
      <c r="N247" s="254"/>
      <c r="O247" s="51"/>
      <c r="P247" s="254"/>
      <c r="Q247" s="254"/>
      <c r="R247" s="248"/>
      <c r="S247" s="41"/>
      <c r="T247" s="41"/>
      <c r="U247" s="41"/>
      <c r="V247" s="262"/>
      <c r="W247" s="262"/>
      <c r="X247" s="53"/>
    </row>
    <row r="248" spans="1:24">
      <c r="A248" s="54" t="str">
        <f t="shared" si="9"/>
        <v/>
      </c>
      <c r="B248" s="54" t="str">
        <f t="shared" si="10"/>
        <v/>
      </c>
      <c r="C248" s="54" t="str">
        <f t="shared" si="11"/>
        <v/>
      </c>
      <c r="D248" s="49">
        <v>236</v>
      </c>
      <c r="E248" s="49"/>
      <c r="F248" s="49"/>
      <c r="G248" s="50"/>
      <c r="H248" s="50"/>
      <c r="I248" s="50"/>
      <c r="J248" s="50"/>
      <c r="K248" s="50"/>
      <c r="L248" s="50"/>
      <c r="M248" s="50"/>
      <c r="N248" s="254"/>
      <c r="O248" s="51"/>
      <c r="P248" s="254"/>
      <c r="Q248" s="254"/>
      <c r="R248" s="248"/>
      <c r="S248" s="41"/>
      <c r="T248" s="41"/>
      <c r="U248" s="41"/>
      <c r="V248" s="262"/>
      <c r="W248" s="262"/>
      <c r="X248" s="53"/>
    </row>
    <row r="249" spans="1:24">
      <c r="A249" s="54" t="str">
        <f t="shared" si="9"/>
        <v/>
      </c>
      <c r="B249" s="54" t="str">
        <f t="shared" si="10"/>
        <v/>
      </c>
      <c r="C249" s="54" t="str">
        <f t="shared" si="11"/>
        <v/>
      </c>
      <c r="D249" s="49">
        <v>237</v>
      </c>
      <c r="E249" s="49"/>
      <c r="F249" s="49"/>
      <c r="G249" s="50"/>
      <c r="H249" s="50"/>
      <c r="I249" s="50"/>
      <c r="J249" s="50"/>
      <c r="K249" s="50"/>
      <c r="L249" s="50"/>
      <c r="M249" s="50"/>
      <c r="N249" s="254"/>
      <c r="O249" s="51"/>
      <c r="P249" s="254"/>
      <c r="Q249" s="254"/>
      <c r="R249" s="248"/>
      <c r="S249" s="41"/>
      <c r="T249" s="41"/>
      <c r="U249" s="41"/>
      <c r="V249" s="262"/>
      <c r="W249" s="262"/>
      <c r="X249" s="53"/>
    </row>
    <row r="250" spans="1:24">
      <c r="A250" s="54" t="str">
        <f t="shared" si="9"/>
        <v/>
      </c>
      <c r="B250" s="54" t="str">
        <f t="shared" si="10"/>
        <v/>
      </c>
      <c r="C250" s="54" t="str">
        <f t="shared" si="11"/>
        <v/>
      </c>
      <c r="D250" s="49">
        <v>238</v>
      </c>
      <c r="E250" s="49"/>
      <c r="F250" s="49"/>
      <c r="G250" s="50"/>
      <c r="H250" s="50"/>
      <c r="I250" s="50"/>
      <c r="J250" s="50"/>
      <c r="K250" s="50"/>
      <c r="L250" s="50"/>
      <c r="M250" s="50"/>
      <c r="N250" s="254"/>
      <c r="O250" s="51"/>
      <c r="P250" s="254"/>
      <c r="Q250" s="254"/>
      <c r="R250" s="248"/>
      <c r="S250" s="41"/>
      <c r="T250" s="41"/>
      <c r="U250" s="41"/>
      <c r="V250" s="262"/>
      <c r="W250" s="262"/>
      <c r="X250" s="53"/>
    </row>
    <row r="251" spans="1:24">
      <c r="A251" s="54" t="str">
        <f t="shared" si="9"/>
        <v/>
      </c>
      <c r="B251" s="54" t="str">
        <f t="shared" si="10"/>
        <v/>
      </c>
      <c r="C251" s="54" t="str">
        <f t="shared" si="11"/>
        <v/>
      </c>
      <c r="D251" s="49">
        <v>239</v>
      </c>
      <c r="E251" s="49"/>
      <c r="F251" s="49"/>
      <c r="G251" s="50"/>
      <c r="H251" s="50"/>
      <c r="I251" s="50"/>
      <c r="J251" s="50"/>
      <c r="K251" s="50"/>
      <c r="L251" s="50"/>
      <c r="M251" s="50"/>
      <c r="N251" s="254"/>
      <c r="O251" s="51"/>
      <c r="P251" s="254"/>
      <c r="Q251" s="254"/>
      <c r="R251" s="248"/>
      <c r="S251" s="41"/>
      <c r="T251" s="41"/>
      <c r="U251" s="41"/>
      <c r="V251" s="262"/>
      <c r="W251" s="262"/>
      <c r="X251" s="53"/>
    </row>
    <row r="252" spans="1:24">
      <c r="A252" s="54" t="str">
        <f t="shared" si="9"/>
        <v/>
      </c>
      <c r="B252" s="54" t="str">
        <f t="shared" si="10"/>
        <v/>
      </c>
      <c r="C252" s="54" t="str">
        <f t="shared" si="11"/>
        <v/>
      </c>
      <c r="D252" s="49">
        <v>240</v>
      </c>
      <c r="E252" s="49"/>
      <c r="F252" s="49"/>
      <c r="G252" s="50"/>
      <c r="H252" s="50"/>
      <c r="I252" s="50"/>
      <c r="J252" s="50"/>
      <c r="K252" s="50"/>
      <c r="L252" s="50"/>
      <c r="M252" s="50"/>
      <c r="N252" s="254"/>
      <c r="O252" s="51"/>
      <c r="P252" s="254"/>
      <c r="Q252" s="254"/>
      <c r="R252" s="248"/>
      <c r="S252" s="41"/>
      <c r="T252" s="41"/>
      <c r="U252" s="41"/>
      <c r="V252" s="262"/>
      <c r="W252" s="262"/>
      <c r="X252" s="53"/>
    </row>
    <row r="253" spans="1:24">
      <c r="A253" s="54" t="str">
        <f t="shared" si="9"/>
        <v/>
      </c>
      <c r="B253" s="54" t="str">
        <f t="shared" si="10"/>
        <v/>
      </c>
      <c r="C253" s="54" t="str">
        <f t="shared" si="11"/>
        <v/>
      </c>
      <c r="D253" s="49">
        <v>241</v>
      </c>
      <c r="E253" s="49"/>
      <c r="F253" s="49"/>
      <c r="G253" s="50"/>
      <c r="H253" s="50"/>
      <c r="I253" s="50"/>
      <c r="J253" s="50"/>
      <c r="K253" s="50"/>
      <c r="L253" s="50"/>
      <c r="M253" s="50"/>
      <c r="N253" s="254"/>
      <c r="O253" s="51"/>
      <c r="P253" s="254"/>
      <c r="Q253" s="254"/>
      <c r="R253" s="248"/>
      <c r="S253" s="41"/>
      <c r="T253" s="41"/>
      <c r="U253" s="41"/>
      <c r="V253" s="262"/>
      <c r="W253" s="262"/>
      <c r="X253" s="53"/>
    </row>
    <row r="254" spans="1:24">
      <c r="A254" s="54" t="str">
        <f t="shared" si="9"/>
        <v/>
      </c>
      <c r="B254" s="54" t="str">
        <f t="shared" si="10"/>
        <v/>
      </c>
      <c r="C254" s="54" t="str">
        <f t="shared" si="11"/>
        <v/>
      </c>
      <c r="D254" s="49">
        <v>242</v>
      </c>
      <c r="E254" s="49"/>
      <c r="F254" s="49"/>
      <c r="G254" s="50"/>
      <c r="H254" s="50"/>
      <c r="I254" s="50"/>
      <c r="J254" s="50"/>
      <c r="K254" s="50"/>
      <c r="L254" s="50"/>
      <c r="M254" s="50"/>
      <c r="N254" s="254"/>
      <c r="O254" s="51"/>
      <c r="P254" s="254"/>
      <c r="Q254" s="254"/>
      <c r="R254" s="248"/>
      <c r="S254" s="41"/>
      <c r="T254" s="41"/>
      <c r="U254" s="41"/>
      <c r="V254" s="262"/>
      <c r="W254" s="262"/>
      <c r="X254" s="53"/>
    </row>
    <row r="255" spans="1:24">
      <c r="A255" s="54" t="str">
        <f t="shared" si="9"/>
        <v/>
      </c>
      <c r="B255" s="54" t="str">
        <f t="shared" si="10"/>
        <v/>
      </c>
      <c r="C255" s="54" t="str">
        <f t="shared" si="11"/>
        <v/>
      </c>
      <c r="D255" s="49">
        <v>243</v>
      </c>
      <c r="E255" s="49"/>
      <c r="F255" s="49"/>
      <c r="G255" s="50"/>
      <c r="H255" s="50"/>
      <c r="I255" s="50"/>
      <c r="J255" s="50"/>
      <c r="K255" s="50"/>
      <c r="L255" s="50"/>
      <c r="M255" s="50"/>
      <c r="N255" s="254"/>
      <c r="O255" s="51"/>
      <c r="P255" s="254"/>
      <c r="Q255" s="254"/>
      <c r="R255" s="248"/>
      <c r="S255" s="41"/>
      <c r="T255" s="41"/>
      <c r="U255" s="41"/>
      <c r="V255" s="262"/>
      <c r="W255" s="262"/>
      <c r="X255" s="53"/>
    </row>
    <row r="256" spans="1:24">
      <c r="A256" s="54" t="str">
        <f t="shared" si="9"/>
        <v/>
      </c>
      <c r="B256" s="54" t="str">
        <f t="shared" si="10"/>
        <v/>
      </c>
      <c r="C256" s="54" t="str">
        <f t="shared" si="11"/>
        <v/>
      </c>
      <c r="D256" s="49">
        <v>244</v>
      </c>
      <c r="E256" s="49"/>
      <c r="F256" s="49"/>
      <c r="G256" s="50"/>
      <c r="H256" s="50"/>
      <c r="I256" s="50"/>
      <c r="J256" s="50"/>
      <c r="K256" s="50"/>
      <c r="L256" s="50"/>
      <c r="M256" s="50"/>
      <c r="N256" s="254"/>
      <c r="O256" s="51"/>
      <c r="P256" s="254"/>
      <c r="Q256" s="254"/>
      <c r="R256" s="248"/>
      <c r="S256" s="41"/>
      <c r="T256" s="41"/>
      <c r="U256" s="41"/>
      <c r="V256" s="262"/>
      <c r="W256" s="262"/>
      <c r="X256" s="53"/>
    </row>
    <row r="257" spans="1:24">
      <c r="A257" s="54" t="str">
        <f t="shared" si="9"/>
        <v/>
      </c>
      <c r="B257" s="54" t="str">
        <f t="shared" si="10"/>
        <v/>
      </c>
      <c r="C257" s="54" t="str">
        <f t="shared" si="11"/>
        <v/>
      </c>
      <c r="D257" s="49">
        <v>245</v>
      </c>
      <c r="E257" s="49"/>
      <c r="F257" s="49"/>
      <c r="G257" s="50"/>
      <c r="H257" s="50"/>
      <c r="I257" s="50"/>
      <c r="J257" s="50"/>
      <c r="K257" s="50"/>
      <c r="L257" s="50"/>
      <c r="M257" s="50"/>
      <c r="N257" s="254"/>
      <c r="O257" s="51"/>
      <c r="P257" s="254"/>
      <c r="Q257" s="254"/>
      <c r="R257" s="248"/>
      <c r="S257" s="41"/>
      <c r="T257" s="41"/>
      <c r="U257" s="41"/>
      <c r="V257" s="262"/>
      <c r="W257" s="262"/>
      <c r="X257" s="53"/>
    </row>
    <row r="258" spans="1:24">
      <c r="A258" s="54" t="str">
        <f t="shared" si="9"/>
        <v/>
      </c>
      <c r="B258" s="54" t="str">
        <f t="shared" si="10"/>
        <v/>
      </c>
      <c r="C258" s="54" t="str">
        <f t="shared" si="11"/>
        <v/>
      </c>
      <c r="D258" s="49">
        <v>246</v>
      </c>
      <c r="E258" s="49"/>
      <c r="F258" s="49"/>
      <c r="G258" s="50"/>
      <c r="H258" s="50"/>
      <c r="I258" s="50"/>
      <c r="J258" s="50"/>
      <c r="K258" s="50"/>
      <c r="L258" s="50"/>
      <c r="M258" s="50"/>
      <c r="N258" s="254"/>
      <c r="O258" s="51"/>
      <c r="P258" s="254"/>
      <c r="Q258" s="254"/>
      <c r="R258" s="248"/>
      <c r="S258" s="41"/>
      <c r="T258" s="41"/>
      <c r="U258" s="41"/>
      <c r="V258" s="262"/>
      <c r="W258" s="262"/>
      <c r="X258" s="53"/>
    </row>
    <row r="259" spans="1:24">
      <c r="A259" s="54" t="str">
        <f t="shared" si="9"/>
        <v/>
      </c>
      <c r="B259" s="54" t="str">
        <f t="shared" si="10"/>
        <v/>
      </c>
      <c r="C259" s="54" t="str">
        <f t="shared" si="11"/>
        <v/>
      </c>
      <c r="D259" s="49">
        <v>247</v>
      </c>
      <c r="E259" s="49"/>
      <c r="F259" s="49"/>
      <c r="G259" s="50"/>
      <c r="H259" s="50"/>
      <c r="I259" s="50"/>
      <c r="J259" s="50"/>
      <c r="K259" s="50"/>
      <c r="L259" s="50"/>
      <c r="M259" s="50"/>
      <c r="N259" s="254"/>
      <c r="O259" s="51"/>
      <c r="P259" s="254"/>
      <c r="Q259" s="254"/>
      <c r="R259" s="248"/>
      <c r="S259" s="41"/>
      <c r="T259" s="41"/>
      <c r="U259" s="41"/>
      <c r="V259" s="262"/>
      <c r="W259" s="262"/>
      <c r="X259" s="53"/>
    </row>
    <row r="260" spans="1:24">
      <c r="A260" s="54" t="str">
        <f t="shared" si="9"/>
        <v/>
      </c>
      <c r="B260" s="54" t="str">
        <f t="shared" si="10"/>
        <v/>
      </c>
      <c r="C260" s="54" t="str">
        <f t="shared" si="11"/>
        <v/>
      </c>
      <c r="D260" s="49">
        <v>248</v>
      </c>
      <c r="E260" s="49"/>
      <c r="F260" s="49"/>
      <c r="G260" s="50"/>
      <c r="H260" s="50"/>
      <c r="I260" s="50"/>
      <c r="J260" s="50"/>
      <c r="K260" s="50"/>
      <c r="L260" s="50"/>
      <c r="M260" s="50"/>
      <c r="N260" s="254"/>
      <c r="O260" s="51"/>
      <c r="P260" s="254"/>
      <c r="Q260" s="254"/>
      <c r="R260" s="248"/>
      <c r="S260" s="41"/>
      <c r="T260" s="41"/>
      <c r="U260" s="41"/>
      <c r="V260" s="262"/>
      <c r="W260" s="262"/>
      <c r="X260" s="53"/>
    </row>
    <row r="261" spans="1:24">
      <c r="A261" s="54" t="str">
        <f t="shared" si="9"/>
        <v/>
      </c>
      <c r="B261" s="54" t="str">
        <f t="shared" si="10"/>
        <v/>
      </c>
      <c r="C261" s="54" t="str">
        <f t="shared" si="11"/>
        <v/>
      </c>
      <c r="D261" s="49">
        <v>249</v>
      </c>
      <c r="E261" s="49"/>
      <c r="F261" s="49"/>
      <c r="G261" s="50"/>
      <c r="H261" s="50"/>
      <c r="I261" s="50"/>
      <c r="J261" s="50"/>
      <c r="K261" s="50"/>
      <c r="L261" s="50"/>
      <c r="M261" s="50"/>
      <c r="N261" s="254"/>
      <c r="O261" s="51"/>
      <c r="P261" s="254"/>
      <c r="Q261" s="254"/>
      <c r="R261" s="248"/>
      <c r="S261" s="41"/>
      <c r="T261" s="41"/>
      <c r="U261" s="41"/>
      <c r="V261" s="262"/>
      <c r="W261" s="262"/>
      <c r="X261" s="53"/>
    </row>
    <row r="262" spans="1:24">
      <c r="A262" s="54" t="str">
        <f t="shared" si="9"/>
        <v/>
      </c>
      <c r="B262" s="54" t="str">
        <f t="shared" si="10"/>
        <v/>
      </c>
      <c r="C262" s="54" t="str">
        <f t="shared" si="11"/>
        <v/>
      </c>
      <c r="D262" s="49">
        <v>250</v>
      </c>
      <c r="E262" s="49"/>
      <c r="F262" s="49"/>
      <c r="G262" s="50"/>
      <c r="H262" s="50"/>
      <c r="I262" s="50"/>
      <c r="J262" s="50"/>
      <c r="K262" s="50"/>
      <c r="L262" s="50"/>
      <c r="M262" s="50"/>
      <c r="N262" s="254"/>
      <c r="O262" s="51"/>
      <c r="P262" s="254"/>
      <c r="Q262" s="254"/>
      <c r="R262" s="248"/>
      <c r="S262" s="41"/>
      <c r="T262" s="41"/>
      <c r="U262" s="41"/>
      <c r="V262" s="262"/>
      <c r="W262" s="262"/>
      <c r="X262" s="53"/>
    </row>
    <row r="263" spans="1:24">
      <c r="D263" s="43"/>
      <c r="E263" s="43"/>
      <c r="F263" s="43"/>
      <c r="G263" s="545"/>
      <c r="H263" s="545"/>
      <c r="I263" s="545"/>
      <c r="J263" s="545"/>
      <c r="K263" s="545"/>
      <c r="L263" s="545"/>
      <c r="M263" s="545"/>
      <c r="N263" s="546"/>
      <c r="O263" s="547"/>
      <c r="P263" s="546"/>
      <c r="Q263" s="546"/>
      <c r="R263" s="548"/>
      <c r="S263" s="549"/>
      <c r="T263" s="550" t="s">
        <v>1467</v>
      </c>
      <c r="U263" s="564">
        <f>SUM(U213:U262)</f>
        <v>0</v>
      </c>
      <c r="V263" s="553">
        <f>SUM(V213:V262)</f>
        <v>0</v>
      </c>
      <c r="W263" s="551"/>
      <c r="X263" s="552"/>
    </row>
    <row r="264" spans="1:24">
      <c r="T264" s="116" t="s">
        <v>1465</v>
      </c>
      <c r="U264" s="565">
        <f>U212+U263</f>
        <v>0</v>
      </c>
      <c r="V264" s="566">
        <f>V212+V263</f>
        <v>0</v>
      </c>
    </row>
    <row r="266" spans="1:24" ht="15.75" customHeight="1">
      <c r="D266" s="599" t="s">
        <v>1455</v>
      </c>
      <c r="E266" s="599"/>
      <c r="F266" s="599"/>
      <c r="G266" s="599"/>
      <c r="H266" s="599"/>
      <c r="I266" s="599"/>
      <c r="J266" s="599"/>
      <c r="K266" s="599"/>
      <c r="L266" s="599"/>
      <c r="M266" s="599"/>
      <c r="N266" s="599"/>
    </row>
    <row r="267" spans="1:24" ht="33" customHeight="1">
      <c r="E267" s="605" t="s">
        <v>1469</v>
      </c>
      <c r="F267" s="605"/>
      <c r="G267" s="605"/>
      <c r="H267" s="605"/>
      <c r="I267" s="605"/>
      <c r="J267" s="605"/>
      <c r="K267" s="605"/>
      <c r="L267" s="605"/>
      <c r="M267" s="605"/>
      <c r="N267" s="605"/>
      <c r="O267" s="518"/>
      <c r="P267" s="518"/>
      <c r="Q267" s="518"/>
      <c r="R267" s="518"/>
      <c r="S267" s="518"/>
      <c r="T267" s="518"/>
      <c r="U267" s="518"/>
    </row>
    <row r="268" spans="1:24" ht="33" customHeight="1">
      <c r="E268" s="605" t="s">
        <v>1460</v>
      </c>
      <c r="F268" s="605"/>
      <c r="G268" s="605"/>
      <c r="H268" s="605"/>
      <c r="I268" s="605"/>
      <c r="J268" s="605"/>
      <c r="K268" s="605"/>
      <c r="L268" s="605"/>
      <c r="M268" s="605"/>
      <c r="N268" s="605"/>
    </row>
    <row r="269" spans="1:24">
      <c r="E269" s="605" t="s">
        <v>1461</v>
      </c>
      <c r="F269" s="605"/>
      <c r="G269" s="605"/>
      <c r="H269" s="605"/>
      <c r="I269" s="605"/>
      <c r="J269" s="605"/>
      <c r="K269" s="605"/>
      <c r="L269" s="605"/>
      <c r="M269" s="605"/>
      <c r="N269" s="605"/>
      <c r="O269" s="605"/>
      <c r="P269" s="605"/>
      <c r="Q269" s="605"/>
      <c r="R269" s="605"/>
      <c r="S269" s="605"/>
      <c r="T269" s="605"/>
      <c r="U269" s="605"/>
    </row>
    <row r="270" spans="1:24">
      <c r="E270" s="37" t="s">
        <v>1468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 xr:uid="{88A1ACF9-0941-42E9-88AD-7C972DE0CB1F}">
      <formula1>_instrument</formula1>
    </dataValidation>
    <dataValidation type="list" allowBlank="1" showInputMessage="1" showErrorMessage="1" sqref="H12:H263" xr:uid="{A3EF8A83-2210-4078-AAF6-01A5367D45D4}">
      <formula1>_country</formula1>
    </dataValidation>
    <dataValidation type="list" allowBlank="1" showInputMessage="1" showErrorMessage="1" sqref="X12:X263" xr:uid="{2CF0E5F0-0286-4824-993E-F93374A4AD83}">
      <formula1>_bsType</formula1>
    </dataValidation>
    <dataValidation type="list" allowBlank="1" showInputMessage="1" showErrorMessage="1" sqref="I12:I263" xr:uid="{15D65B31-D326-4994-8D91-9543AB0D330C}">
      <formula1>_SecurityType</formula1>
    </dataValidation>
    <dataValidation type="list" allowBlank="1" showInputMessage="1" showErrorMessage="1" sqref="O12:O263" xr:uid="{163169FC-D586-41AA-B90D-C88F8C1F485C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12DD-8F35-4E31-8CD6-5AC008AACAE3}">
  <sheetPr codeName="Sheet7"/>
  <dimension ref="A1:L30"/>
  <sheetViews>
    <sheetView zoomScale="80" zoomScaleNormal="80" workbookViewId="0">
      <selection activeCell="A10" sqref="A10:E11"/>
    </sheetView>
  </sheetViews>
  <sheetFormatPr defaultColWidth="9.140625" defaultRowHeight="15.75"/>
  <cols>
    <col min="1" max="1" width="7.42578125" style="37" customWidth="1"/>
    <col min="2" max="2" width="43.140625" style="37" customWidth="1"/>
    <col min="3" max="3" width="13.28515625" style="37" customWidth="1"/>
    <col min="4" max="4" width="12" style="37" customWidth="1"/>
    <col min="5" max="5" width="16" style="37" customWidth="1"/>
    <col min="6" max="6" width="12.710937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F1" s="55" t="s">
        <v>1450</v>
      </c>
      <c r="I1" s="55"/>
    </row>
    <row r="2" spans="1:12" s="54" customFormat="1">
      <c r="B2" s="573" t="s">
        <v>1462</v>
      </c>
      <c r="C2" s="573"/>
      <c r="D2" s="58"/>
      <c r="E2" s="58"/>
      <c r="F2" s="58"/>
      <c r="G2" s="58"/>
      <c r="H2" s="58"/>
      <c r="I2" s="58"/>
      <c r="J2" s="36"/>
      <c r="K2" s="57"/>
      <c r="L2" s="57"/>
    </row>
    <row r="3" spans="1:12" s="54" customFormat="1">
      <c r="B3" s="573" t="str">
        <f>CONCATENATE("на ",UPPER(dfName))</f>
        <v>на БТФ АКТИВА БАЛАНСИРАН ETF</v>
      </c>
      <c r="C3" s="573"/>
      <c r="D3" s="5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B4" s="573" t="str">
        <f>CONCATENATE("към ",TEXT(EndDate,"dd.mm.yyyy")," г.")</f>
        <v>към 30.06.2026 г.</v>
      </c>
      <c r="C4" s="573"/>
      <c r="D4" s="66" t="s">
        <v>908</v>
      </c>
      <c r="E4" s="184" t="str">
        <f>ReportedCompletionDate</f>
        <v>27.07.2026</v>
      </c>
      <c r="F4" s="58"/>
      <c r="G4" s="36"/>
      <c r="H4" s="57"/>
      <c r="I4" s="57"/>
    </row>
    <row r="5" spans="1:12" s="54" customFormat="1">
      <c r="B5" s="36"/>
      <c r="C5" s="36"/>
      <c r="D5" s="66" t="s">
        <v>247</v>
      </c>
      <c r="E5" s="59" t="str">
        <f>authorName</f>
        <v>Милена Аврамова</v>
      </c>
      <c r="F5" s="58"/>
      <c r="I5" s="57"/>
    </row>
    <row r="6" spans="1:12" s="54" customFormat="1">
      <c r="D6" s="66" t="s">
        <v>249</v>
      </c>
      <c r="E6" s="62" t="str">
        <f>udManager</f>
        <v>Олга Йорданова и Ива Миткова, Прокурист</v>
      </c>
      <c r="F6" s="60"/>
      <c r="G6" s="60"/>
      <c r="H6" s="62"/>
      <c r="I6" s="62"/>
    </row>
    <row r="8" spans="1:12" ht="78.75">
      <c r="A8" s="227" t="s">
        <v>942</v>
      </c>
      <c r="B8" s="226" t="s">
        <v>967</v>
      </c>
      <c r="C8" s="117" t="s">
        <v>940</v>
      </c>
      <c r="D8" s="117" t="s">
        <v>939</v>
      </c>
      <c r="E8" s="117" t="s">
        <v>1491</v>
      </c>
      <c r="F8" s="117" t="s">
        <v>938</v>
      </c>
    </row>
    <row r="9" spans="1:12" ht="17.25">
      <c r="A9" s="281">
        <v>1</v>
      </c>
      <c r="B9" s="282">
        <v>2</v>
      </c>
      <c r="C9" s="283">
        <v>3</v>
      </c>
      <c r="D9" s="283">
        <v>4</v>
      </c>
      <c r="E9" s="283">
        <v>5</v>
      </c>
      <c r="F9" s="283">
        <v>6</v>
      </c>
    </row>
    <row r="10" spans="1:12">
      <c r="A10" s="260"/>
      <c r="B10" s="46"/>
      <c r="C10" s="504"/>
      <c r="D10" s="260"/>
      <c r="E10" s="260"/>
      <c r="F10" s="541">
        <f>E10/'1-SB'!$C$47</f>
        <v>0</v>
      </c>
    </row>
    <row r="11" spans="1:12">
      <c r="A11" s="260"/>
      <c r="B11" s="46"/>
      <c r="C11" s="504"/>
      <c r="D11" s="260"/>
      <c r="E11" s="260"/>
      <c r="F11" s="541">
        <f>E11/'1-SB'!$C$47</f>
        <v>0</v>
      </c>
    </row>
    <row r="12" spans="1:12">
      <c r="A12" s="260"/>
      <c r="B12" s="46"/>
      <c r="C12" s="504"/>
      <c r="D12" s="260"/>
      <c r="E12" s="260"/>
      <c r="F12" s="541">
        <f>E12/'1-SB'!$C$47</f>
        <v>0</v>
      </c>
    </row>
    <row r="13" spans="1:12">
      <c r="A13" s="260"/>
      <c r="B13" s="46"/>
      <c r="C13" s="504"/>
      <c r="D13" s="260"/>
      <c r="E13" s="260"/>
      <c r="F13" s="541">
        <f>E13/'1-SB'!$C$47</f>
        <v>0</v>
      </c>
    </row>
    <row r="14" spans="1:12">
      <c r="A14" s="260"/>
      <c r="B14" s="46"/>
      <c r="C14" s="504"/>
      <c r="D14" s="260"/>
      <c r="E14" s="260"/>
      <c r="F14" s="541">
        <f>E14/'1-SB'!$C$47</f>
        <v>0</v>
      </c>
    </row>
    <row r="15" spans="1:12">
      <c r="A15" s="260"/>
      <c r="B15" s="46"/>
      <c r="C15" s="504"/>
      <c r="D15" s="260"/>
      <c r="E15" s="260"/>
      <c r="F15" s="541">
        <f>E15/'1-SB'!$C$47</f>
        <v>0</v>
      </c>
    </row>
    <row r="16" spans="1:12">
      <c r="A16" s="260"/>
      <c r="B16" s="46"/>
      <c r="C16" s="504"/>
      <c r="D16" s="260"/>
      <c r="E16" s="260"/>
      <c r="F16" s="541">
        <f>E16/'1-SB'!$C$47</f>
        <v>0</v>
      </c>
    </row>
    <row r="17" spans="1:6">
      <c r="A17" s="260"/>
      <c r="B17" s="46"/>
      <c r="C17" s="504"/>
      <c r="D17" s="260"/>
      <c r="E17" s="260"/>
      <c r="F17" s="541">
        <f>E17/'1-SB'!$C$47</f>
        <v>0</v>
      </c>
    </row>
    <row r="18" spans="1:6">
      <c r="A18" s="260"/>
      <c r="B18" s="46"/>
      <c r="C18" s="504"/>
      <c r="D18" s="260"/>
      <c r="E18" s="190"/>
      <c r="F18" s="541">
        <f>E18/'1-SB'!$C$47</f>
        <v>0</v>
      </c>
    </row>
    <row r="19" spans="1:6">
      <c r="A19" s="260"/>
      <c r="B19" s="46"/>
      <c r="C19" s="504"/>
      <c r="D19" s="260"/>
      <c r="E19" s="190"/>
      <c r="F19" s="541">
        <f>E19/'1-SB'!$C$47</f>
        <v>0</v>
      </c>
    </row>
    <row r="20" spans="1:6">
      <c r="A20" s="260"/>
      <c r="B20" s="46"/>
      <c r="C20" s="504"/>
      <c r="D20" s="260"/>
      <c r="E20" s="260"/>
      <c r="F20" s="541">
        <f>E20/'1-SB'!$C$47</f>
        <v>0</v>
      </c>
    </row>
    <row r="21" spans="1:6">
      <c r="A21" s="260"/>
      <c r="B21" s="46"/>
      <c r="C21" s="504"/>
      <c r="D21" s="260"/>
      <c r="E21" s="260"/>
      <c r="F21" s="541">
        <f>E21/'1-SB'!$C$47</f>
        <v>0</v>
      </c>
    </row>
    <row r="22" spans="1:6">
      <c r="A22" s="260"/>
      <c r="B22" s="46"/>
      <c r="C22" s="504"/>
      <c r="D22" s="260"/>
      <c r="E22" s="260"/>
      <c r="F22" s="541">
        <f>E22/'1-SB'!$C$47</f>
        <v>0</v>
      </c>
    </row>
    <row r="23" spans="1:6">
      <c r="A23" s="260"/>
      <c r="B23" s="46"/>
      <c r="C23" s="504"/>
      <c r="D23" s="260"/>
      <c r="E23" s="260"/>
      <c r="F23" s="541">
        <f>E23/'1-SB'!$C$47</f>
        <v>0</v>
      </c>
    </row>
    <row r="24" spans="1:6">
      <c r="A24" s="260"/>
      <c r="B24" s="46"/>
      <c r="C24" s="504"/>
      <c r="D24" s="260"/>
      <c r="E24" s="260"/>
      <c r="F24" s="541">
        <f>E24/'1-SB'!$C$47</f>
        <v>0</v>
      </c>
    </row>
    <row r="25" spans="1:6">
      <c r="A25" s="260"/>
      <c r="B25" s="46"/>
      <c r="C25" s="504"/>
      <c r="D25" s="260"/>
      <c r="E25" s="260"/>
      <c r="F25" s="541">
        <f>E25/'1-SB'!$C$47</f>
        <v>0</v>
      </c>
    </row>
    <row r="26" spans="1:6">
      <c r="A26" s="260"/>
      <c r="B26" s="46"/>
      <c r="C26" s="504"/>
      <c r="D26" s="260"/>
      <c r="E26" s="260"/>
      <c r="F26" s="541">
        <f>E26/'1-SB'!$C$47</f>
        <v>0</v>
      </c>
    </row>
    <row r="27" spans="1:6">
      <c r="A27" s="260"/>
      <c r="B27" s="46"/>
      <c r="C27" s="504"/>
      <c r="D27" s="260"/>
      <c r="E27" s="260"/>
      <c r="F27" s="541">
        <f>E27/'1-SB'!$C$47</f>
        <v>0</v>
      </c>
    </row>
    <row r="28" spans="1:6">
      <c r="A28" s="260"/>
      <c r="B28" s="46"/>
      <c r="C28" s="504"/>
      <c r="D28" s="260"/>
      <c r="E28" s="260"/>
      <c r="F28" s="541">
        <f>E28/'1-SB'!$C$47</f>
        <v>0</v>
      </c>
    </row>
    <row r="29" spans="1:6">
      <c r="A29" s="263"/>
      <c r="B29" s="246"/>
      <c r="C29" s="504"/>
      <c r="D29" s="263"/>
      <c r="E29" s="263"/>
      <c r="F29" s="542">
        <f>E29/'1-SB'!$C$47</f>
        <v>0</v>
      </c>
    </row>
    <row r="30" spans="1:6">
      <c r="E30" s="216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3C5DF32C-7586-4C41-9215-0B2E6C259DDB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66CB-D267-483E-8919-00135B15DA67}">
  <sheetPr codeName="Sheet8"/>
  <dimension ref="A1:L130"/>
  <sheetViews>
    <sheetView topLeftCell="A8" zoomScale="80" zoomScaleNormal="80" workbookViewId="0">
      <selection activeCell="G12" sqref="G12:G28"/>
    </sheetView>
  </sheetViews>
  <sheetFormatPr defaultColWidth="9.140625" defaultRowHeight="15.75"/>
  <cols>
    <col min="1" max="1" width="6.42578125" style="37" customWidth="1"/>
    <col min="2" max="2" width="34" style="37" customWidth="1"/>
    <col min="3" max="3" width="38.5703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G1" s="55" t="s">
        <v>1453</v>
      </c>
      <c r="J1" s="55"/>
    </row>
    <row r="2" spans="1:12" s="54" customFormat="1" ht="44.45" customHeight="1">
      <c r="A2" s="617" t="s">
        <v>941</v>
      </c>
      <c r="B2" s="617"/>
      <c r="C2" s="617"/>
      <c r="D2" s="617"/>
      <c r="E2" s="617"/>
      <c r="F2" s="617"/>
      <c r="G2" s="58"/>
      <c r="H2" s="58"/>
      <c r="I2" s="58"/>
      <c r="J2" s="36"/>
      <c r="K2" s="57"/>
      <c r="L2" s="57"/>
    </row>
    <row r="3" spans="1:12" s="54" customFormat="1">
      <c r="A3" s="619" t="str">
        <f>CONCATENATE("на ",UPPER(dfName))</f>
        <v>на БТФ АКТИВА БАЛАНСИРАН ETF</v>
      </c>
      <c r="B3" s="619"/>
      <c r="C3" s="619"/>
      <c r="D3" s="619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9" t="str">
        <f>CONCATENATE("към ",TEXT(EndDate,"dd.mm.yyyy")," г.")</f>
        <v>към 30.06.2026 г.</v>
      </c>
      <c r="B4" s="619"/>
      <c r="C4" s="619"/>
      <c r="D4" s="619"/>
      <c r="E4" s="66" t="s">
        <v>908</v>
      </c>
      <c r="F4" s="184" t="str">
        <f>ReportedCompletionDate</f>
        <v>27.07.2026</v>
      </c>
      <c r="G4" s="58"/>
      <c r="H4" s="36"/>
      <c r="I4" s="57"/>
      <c r="J4" s="57"/>
    </row>
    <row r="5" spans="1:12" s="54" customFormat="1">
      <c r="A5" s="36"/>
      <c r="B5" s="36"/>
      <c r="C5" s="36"/>
      <c r="D5" s="36"/>
      <c r="E5" s="66" t="s">
        <v>247</v>
      </c>
      <c r="F5" s="59" t="str">
        <f>authorName</f>
        <v>Милена Аврамова</v>
      </c>
      <c r="G5" s="58"/>
      <c r="J5" s="57"/>
    </row>
    <row r="6" spans="1:12" s="54" customFormat="1">
      <c r="E6" s="66" t="s">
        <v>249</v>
      </c>
      <c r="F6" s="62" t="str">
        <f>udManager</f>
        <v>Олга Йорданова и Ива Миткова, Прокурист</v>
      </c>
      <c r="G6" s="60"/>
      <c r="H6" s="60"/>
      <c r="I6" s="62"/>
      <c r="J6" s="62"/>
    </row>
    <row r="10" spans="1:12" ht="110.25">
      <c r="A10" s="227" t="s">
        <v>942</v>
      </c>
      <c r="B10" s="228" t="s">
        <v>968</v>
      </c>
      <c r="C10" s="228" t="s">
        <v>943</v>
      </c>
      <c r="D10" s="228" t="s">
        <v>945</v>
      </c>
      <c r="E10" s="229" t="s">
        <v>1492</v>
      </c>
      <c r="F10" s="228" t="s">
        <v>969</v>
      </c>
      <c r="G10" s="228" t="s">
        <v>970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/>
      <c r="B12" s="46"/>
      <c r="C12" s="46"/>
      <c r="D12" s="50"/>
      <c r="E12" s="253"/>
      <c r="F12" s="256">
        <f>E12/'1-SB'!$C$47</f>
        <v>0</v>
      </c>
      <c r="G12" s="251"/>
    </row>
    <row r="13" spans="1:12">
      <c r="A13" s="49"/>
      <c r="B13" s="49"/>
      <c r="C13" s="49"/>
      <c r="D13" s="50"/>
      <c r="E13" s="254"/>
      <c r="F13" s="257">
        <f>E13/'1-SB'!$C$47</f>
        <v>0</v>
      </c>
      <c r="G13" s="252"/>
    </row>
    <row r="14" spans="1:12">
      <c r="A14" s="49"/>
      <c r="B14" s="49"/>
      <c r="C14" s="49"/>
      <c r="D14" s="50"/>
      <c r="E14" s="254"/>
      <c r="F14" s="257">
        <f>E14/'1-SB'!$C$47</f>
        <v>0</v>
      </c>
      <c r="G14" s="252"/>
    </row>
    <row r="15" spans="1:12">
      <c r="A15" s="49"/>
      <c r="B15" s="49"/>
      <c r="C15" s="49"/>
      <c r="D15" s="50"/>
      <c r="E15" s="254"/>
      <c r="F15" s="257">
        <f>E15/'1-SB'!$C$47</f>
        <v>0</v>
      </c>
      <c r="G15" s="252"/>
    </row>
    <row r="16" spans="1:12">
      <c r="A16" s="49"/>
      <c r="B16" s="49"/>
      <c r="C16" s="49"/>
      <c r="D16" s="50"/>
      <c r="E16" s="254"/>
      <c r="F16" s="257">
        <f>E16/'1-SB'!$C$47</f>
        <v>0</v>
      </c>
      <c r="G16" s="252"/>
    </row>
    <row r="17" spans="1:7">
      <c r="A17" s="49"/>
      <c r="B17" s="49"/>
      <c r="C17" s="49"/>
      <c r="D17" s="50"/>
      <c r="E17" s="254"/>
      <c r="F17" s="257">
        <f>E17/'1-SB'!$C$47</f>
        <v>0</v>
      </c>
      <c r="G17" s="252"/>
    </row>
    <row r="18" spans="1:7">
      <c r="A18" s="49"/>
      <c r="B18" s="49"/>
      <c r="C18" s="49"/>
      <c r="D18" s="50"/>
      <c r="E18" s="254"/>
      <c r="F18" s="257">
        <f>E18/'1-SB'!$C$47</f>
        <v>0</v>
      </c>
      <c r="G18" s="252"/>
    </row>
    <row r="19" spans="1:7">
      <c r="A19" s="49"/>
      <c r="B19" s="49"/>
      <c r="C19" s="49"/>
      <c r="D19" s="50"/>
      <c r="E19" s="254"/>
      <c r="F19" s="257">
        <f>E19/'1-SB'!$C$47</f>
        <v>0</v>
      </c>
      <c r="G19" s="252"/>
    </row>
    <row r="20" spans="1:7">
      <c r="A20" s="49"/>
      <c r="B20" s="49"/>
      <c r="C20" s="49"/>
      <c r="D20" s="50"/>
      <c r="E20" s="254"/>
      <c r="F20" s="257">
        <f>E20/'1-SB'!$C$47</f>
        <v>0</v>
      </c>
      <c r="G20" s="252"/>
    </row>
    <row r="21" spans="1:7">
      <c r="A21" s="49"/>
      <c r="B21" s="49"/>
      <c r="C21" s="49"/>
      <c r="D21" s="50"/>
      <c r="E21" s="254"/>
      <c r="F21" s="257">
        <f>E21/'1-SB'!$C$47</f>
        <v>0</v>
      </c>
      <c r="G21" s="252"/>
    </row>
    <row r="22" spans="1:7">
      <c r="A22" s="49"/>
      <c r="B22" s="49"/>
      <c r="C22" s="49"/>
      <c r="D22" s="50"/>
      <c r="E22" s="254"/>
      <c r="F22" s="257">
        <f>E22/'1-SB'!$C$47</f>
        <v>0</v>
      </c>
      <c r="G22" s="252"/>
    </row>
    <row r="23" spans="1:7">
      <c r="A23" s="49"/>
      <c r="B23" s="49"/>
      <c r="C23" s="49"/>
      <c r="D23" s="50"/>
      <c r="E23" s="254"/>
      <c r="F23" s="257">
        <f>E23/'1-SB'!$C$47</f>
        <v>0</v>
      </c>
      <c r="G23" s="252"/>
    </row>
    <row r="24" spans="1:7">
      <c r="A24" s="49"/>
      <c r="B24" s="49"/>
      <c r="C24" s="49"/>
      <c r="D24" s="50"/>
      <c r="E24" s="254"/>
      <c r="F24" s="257">
        <f>E24/'1-SB'!$C$47</f>
        <v>0</v>
      </c>
      <c r="G24" s="252"/>
    </row>
    <row r="25" spans="1:7">
      <c r="A25" s="49"/>
      <c r="B25" s="49"/>
      <c r="C25" s="49"/>
      <c r="D25" s="50"/>
      <c r="E25" s="254"/>
      <c r="F25" s="257">
        <f>E25/'1-SB'!$C$47</f>
        <v>0</v>
      </c>
      <c r="G25" s="252"/>
    </row>
    <row r="26" spans="1:7">
      <c r="A26" s="49"/>
      <c r="B26" s="49"/>
      <c r="C26" s="49"/>
      <c r="D26" s="50"/>
      <c r="E26" s="254"/>
      <c r="F26" s="257">
        <f>E26/'1-SB'!$C$47</f>
        <v>0</v>
      </c>
      <c r="G26" s="252"/>
    </row>
    <row r="27" spans="1:7">
      <c r="A27" s="49"/>
      <c r="B27" s="49"/>
      <c r="C27" s="49"/>
      <c r="D27" s="50"/>
      <c r="E27" s="254"/>
      <c r="F27" s="257">
        <f>E27/'1-SB'!$C$47</f>
        <v>0</v>
      </c>
      <c r="G27" s="252"/>
    </row>
    <row r="28" spans="1:7">
      <c r="A28" s="49"/>
      <c r="B28" s="49"/>
      <c r="C28" s="49"/>
      <c r="D28" s="50"/>
      <c r="E28" s="254"/>
      <c r="F28" s="257">
        <f>E28/'1-SB'!$C$47</f>
        <v>0</v>
      </c>
      <c r="G28" s="252"/>
    </row>
    <row r="29" spans="1:7">
      <c r="A29" s="49"/>
      <c r="B29" s="49"/>
      <c r="C29" s="49"/>
      <c r="D29" s="50"/>
      <c r="E29" s="254"/>
      <c r="F29" s="257">
        <f>E29/'1-SB'!$C$47</f>
        <v>0</v>
      </c>
      <c r="G29" s="252"/>
    </row>
    <row r="30" spans="1:7">
      <c r="A30" s="49"/>
      <c r="B30" s="49"/>
      <c r="C30" s="49"/>
      <c r="D30" s="50"/>
      <c r="E30" s="254"/>
      <c r="F30" s="257">
        <f>E30/'1-SB'!$C$47</f>
        <v>0</v>
      </c>
      <c r="G30" s="252"/>
    </row>
    <row r="31" spans="1:7">
      <c r="A31" s="49"/>
      <c r="B31" s="49"/>
      <c r="C31" s="49"/>
      <c r="D31" s="50"/>
      <c r="E31" s="254"/>
      <c r="F31" s="257">
        <f>E31/'1-SB'!$C$47</f>
        <v>0</v>
      </c>
      <c r="G31" s="252"/>
    </row>
    <row r="32" spans="1:7">
      <c r="A32" s="49"/>
      <c r="B32" s="49"/>
      <c r="C32" s="49"/>
      <c r="D32" s="50"/>
      <c r="E32" s="254"/>
      <c r="F32" s="257">
        <f>E32/'1-SB'!$C$47</f>
        <v>0</v>
      </c>
      <c r="G32" s="252"/>
    </row>
    <row r="33" spans="1:7">
      <c r="A33" s="49"/>
      <c r="B33" s="49"/>
      <c r="C33" s="49"/>
      <c r="D33" s="50"/>
      <c r="E33" s="254"/>
      <c r="F33" s="257">
        <f>E33/'1-SB'!$C$47</f>
        <v>0</v>
      </c>
      <c r="G33" s="252"/>
    </row>
    <row r="34" spans="1:7">
      <c r="A34" s="49"/>
      <c r="B34" s="49"/>
      <c r="C34" s="49"/>
      <c r="D34" s="50"/>
      <c r="E34" s="254"/>
      <c r="F34" s="257">
        <f>E34/'1-SB'!$C$47</f>
        <v>0</v>
      </c>
      <c r="G34" s="252"/>
    </row>
    <row r="35" spans="1:7">
      <c r="A35" s="49"/>
      <c r="B35" s="49"/>
      <c r="C35" s="49"/>
      <c r="D35" s="50"/>
      <c r="E35" s="254"/>
      <c r="F35" s="257">
        <f>E35/'1-SB'!$C$47</f>
        <v>0</v>
      </c>
      <c r="G35" s="252"/>
    </row>
    <row r="36" spans="1:7">
      <c r="A36" s="49"/>
      <c r="B36" s="49"/>
      <c r="C36" s="49"/>
      <c r="D36" s="50"/>
      <c r="E36" s="254"/>
      <c r="F36" s="257">
        <f>E36/'1-SB'!$C$47</f>
        <v>0</v>
      </c>
      <c r="G36" s="252"/>
    </row>
    <row r="37" spans="1:7">
      <c r="A37" s="49"/>
      <c r="B37" s="49"/>
      <c r="C37" s="49"/>
      <c r="D37" s="50"/>
      <c r="E37" s="254"/>
      <c r="F37" s="257">
        <f>E37/'1-SB'!$C$47</f>
        <v>0</v>
      </c>
      <c r="G37" s="252"/>
    </row>
    <row r="38" spans="1:7">
      <c r="A38" s="49"/>
      <c r="B38" s="49"/>
      <c r="C38" s="49"/>
      <c r="D38" s="50"/>
      <c r="E38" s="254"/>
      <c r="F38" s="257">
        <f>E38/'1-SB'!$C$47</f>
        <v>0</v>
      </c>
      <c r="G38" s="252"/>
    </row>
    <row r="39" spans="1:7">
      <c r="A39" s="49"/>
      <c r="B39" s="49"/>
      <c r="C39" s="49"/>
      <c r="D39" s="50"/>
      <c r="E39" s="254"/>
      <c r="F39" s="257">
        <f>E39/'1-SB'!$C$47</f>
        <v>0</v>
      </c>
      <c r="G39" s="252"/>
    </row>
    <row r="40" spans="1:7">
      <c r="A40" s="49"/>
      <c r="B40" s="49"/>
      <c r="C40" s="49"/>
      <c r="D40" s="50"/>
      <c r="E40" s="254"/>
      <c r="F40" s="257">
        <f>E40/'1-SB'!$C$47</f>
        <v>0</v>
      </c>
      <c r="G40" s="252"/>
    </row>
    <row r="41" spans="1:7">
      <c r="A41" s="49"/>
      <c r="B41" s="49"/>
      <c r="C41" s="49"/>
      <c r="D41" s="50"/>
      <c r="E41" s="254"/>
      <c r="F41" s="257">
        <f>E41/'1-SB'!$C$47</f>
        <v>0</v>
      </c>
      <c r="G41" s="252"/>
    </row>
    <row r="42" spans="1:7">
      <c r="A42" s="49"/>
      <c r="B42" s="49"/>
      <c r="C42" s="49"/>
      <c r="D42" s="50"/>
      <c r="E42" s="254"/>
      <c r="F42" s="257">
        <f>E42/'1-SB'!$C$47</f>
        <v>0</v>
      </c>
      <c r="G42" s="252"/>
    </row>
    <row r="43" spans="1:7">
      <c r="A43" s="49"/>
      <c r="B43" s="49"/>
      <c r="C43" s="49"/>
      <c r="D43" s="50"/>
      <c r="E43" s="254"/>
      <c r="F43" s="257">
        <f>E43/'1-SB'!$C$47</f>
        <v>0</v>
      </c>
      <c r="G43" s="252"/>
    </row>
    <row r="44" spans="1:7">
      <c r="A44" s="49"/>
      <c r="B44" s="49"/>
      <c r="C44" s="49"/>
      <c r="D44" s="50"/>
      <c r="E44" s="254"/>
      <c r="F44" s="257">
        <f>E44/'1-SB'!$C$47</f>
        <v>0</v>
      </c>
      <c r="G44" s="252"/>
    </row>
    <row r="45" spans="1:7">
      <c r="A45" s="49"/>
      <c r="B45" s="49"/>
      <c r="C45" s="49"/>
      <c r="D45" s="50"/>
      <c r="E45" s="254"/>
      <c r="F45" s="257">
        <f>E45/'1-SB'!$C$47</f>
        <v>0</v>
      </c>
      <c r="G45" s="252"/>
    </row>
    <row r="46" spans="1:7">
      <c r="A46" s="49"/>
      <c r="B46" s="49"/>
      <c r="C46" s="49"/>
      <c r="D46" s="50"/>
      <c r="E46" s="254"/>
      <c r="F46" s="257">
        <f>E46/'1-SB'!$C$47</f>
        <v>0</v>
      </c>
      <c r="G46" s="252"/>
    </row>
    <row r="47" spans="1:7">
      <c r="A47" s="49"/>
      <c r="B47" s="49"/>
      <c r="C47" s="49"/>
      <c r="D47" s="50"/>
      <c r="E47" s="254"/>
      <c r="F47" s="257">
        <f>E47/'1-SB'!$C$47</f>
        <v>0</v>
      </c>
      <c r="G47" s="252"/>
    </row>
    <row r="48" spans="1:7">
      <c r="A48" s="49"/>
      <c r="B48" s="49"/>
      <c r="C48" s="49"/>
      <c r="D48" s="50"/>
      <c r="E48" s="254"/>
      <c r="F48" s="257">
        <f>E48/'1-SB'!$C$47</f>
        <v>0</v>
      </c>
      <c r="G48" s="252"/>
    </row>
    <row r="49" spans="1:7">
      <c r="A49" s="49"/>
      <c r="B49" s="49"/>
      <c r="C49" s="49"/>
      <c r="D49" s="50"/>
      <c r="E49" s="254"/>
      <c r="F49" s="257">
        <f>E49/'1-SB'!$C$47</f>
        <v>0</v>
      </c>
      <c r="G49" s="252"/>
    </row>
    <row r="50" spans="1:7">
      <c r="A50" s="49"/>
      <c r="B50" s="49"/>
      <c r="C50" s="49"/>
      <c r="D50" s="50"/>
      <c r="E50" s="254"/>
      <c r="F50" s="257">
        <f>E50/'1-SB'!$C$47</f>
        <v>0</v>
      </c>
      <c r="G50" s="252"/>
    </row>
    <row r="51" spans="1:7">
      <c r="A51" s="49"/>
      <c r="B51" s="49"/>
      <c r="C51" s="49"/>
      <c r="D51" s="50"/>
      <c r="E51" s="254"/>
      <c r="F51" s="257">
        <f>E51/'1-SB'!$C$47</f>
        <v>0</v>
      </c>
      <c r="G51" s="252"/>
    </row>
    <row r="52" spans="1:7">
      <c r="A52" s="49"/>
      <c r="B52" s="49"/>
      <c r="C52" s="49"/>
      <c r="D52" s="50"/>
      <c r="E52" s="254"/>
      <c r="F52" s="257">
        <f>E52/'1-SB'!$C$47</f>
        <v>0</v>
      </c>
      <c r="G52" s="252"/>
    </row>
    <row r="53" spans="1:7">
      <c r="A53" s="49"/>
      <c r="B53" s="49"/>
      <c r="C53" s="49"/>
      <c r="D53" s="50"/>
      <c r="E53" s="254"/>
      <c r="F53" s="257">
        <f>E53/'1-SB'!$C$47</f>
        <v>0</v>
      </c>
      <c r="G53" s="252"/>
    </row>
    <row r="54" spans="1:7">
      <c r="A54" s="49"/>
      <c r="B54" s="49"/>
      <c r="C54" s="49"/>
      <c r="D54" s="50"/>
      <c r="E54" s="254"/>
      <c r="F54" s="257">
        <f>E54/'1-SB'!$C$47</f>
        <v>0</v>
      </c>
      <c r="G54" s="252"/>
    </row>
    <row r="55" spans="1:7">
      <c r="A55" s="49"/>
      <c r="B55" s="49"/>
      <c r="C55" s="49"/>
      <c r="D55" s="50"/>
      <c r="E55" s="254"/>
      <c r="F55" s="257">
        <f>E55/'1-SB'!$C$47</f>
        <v>0</v>
      </c>
      <c r="G55" s="252"/>
    </row>
    <row r="56" spans="1:7">
      <c r="A56" s="49"/>
      <c r="B56" s="49"/>
      <c r="C56" s="49"/>
      <c r="D56" s="50"/>
      <c r="E56" s="254"/>
      <c r="F56" s="257">
        <f>E56/'1-SB'!$C$47</f>
        <v>0</v>
      </c>
      <c r="G56" s="252"/>
    </row>
    <row r="57" spans="1:7">
      <c r="A57" s="49"/>
      <c r="B57" s="49"/>
      <c r="C57" s="49"/>
      <c r="D57" s="50"/>
      <c r="E57" s="254"/>
      <c r="F57" s="257">
        <f>E57/'1-SB'!$C$47</f>
        <v>0</v>
      </c>
      <c r="G57" s="252"/>
    </row>
    <row r="58" spans="1:7">
      <c r="A58" s="49"/>
      <c r="B58" s="49"/>
      <c r="C58" s="49"/>
      <c r="D58" s="50"/>
      <c r="E58" s="254"/>
      <c r="F58" s="257">
        <f>E58/'1-SB'!$C$47</f>
        <v>0</v>
      </c>
      <c r="G58" s="252"/>
    </row>
    <row r="59" spans="1:7">
      <c r="A59" s="49"/>
      <c r="B59" s="49"/>
      <c r="C59" s="49"/>
      <c r="D59" s="50"/>
      <c r="E59" s="254"/>
      <c r="F59" s="257">
        <f>E59/'1-SB'!$C$47</f>
        <v>0</v>
      </c>
      <c r="G59" s="252"/>
    </row>
    <row r="60" spans="1:7">
      <c r="A60" s="49"/>
      <c r="B60" s="49"/>
      <c r="C60" s="49"/>
      <c r="D60" s="50"/>
      <c r="E60" s="254"/>
      <c r="F60" s="257">
        <f>E60/'1-SB'!$C$47</f>
        <v>0</v>
      </c>
      <c r="G60" s="252"/>
    </row>
    <row r="61" spans="1:7">
      <c r="A61" s="49"/>
      <c r="B61" s="49"/>
      <c r="C61" s="49"/>
      <c r="D61" s="50"/>
      <c r="E61" s="254"/>
      <c r="F61" s="257">
        <f>E61/'1-SB'!$C$47</f>
        <v>0</v>
      </c>
      <c r="G61" s="252"/>
    </row>
    <row r="62" spans="1:7">
      <c r="A62" s="49"/>
      <c r="B62" s="49"/>
      <c r="C62" s="49"/>
      <c r="D62" s="50"/>
      <c r="E62" s="254"/>
      <c r="F62" s="257">
        <f>E62/'1-SB'!$C$47</f>
        <v>0</v>
      </c>
      <c r="G62" s="252"/>
    </row>
    <row r="63" spans="1:7">
      <c r="A63" s="49"/>
      <c r="B63" s="49"/>
      <c r="C63" s="49"/>
      <c r="D63" s="50"/>
      <c r="E63" s="254"/>
      <c r="F63" s="257">
        <f>E63/'1-SB'!$C$47</f>
        <v>0</v>
      </c>
      <c r="G63" s="252"/>
    </row>
    <row r="64" spans="1:7">
      <c r="A64" s="49"/>
      <c r="B64" s="49"/>
      <c r="C64" s="49"/>
      <c r="D64" s="50"/>
      <c r="E64" s="254"/>
      <c r="F64" s="257">
        <f>E64/'1-SB'!$C$47</f>
        <v>0</v>
      </c>
      <c r="G64" s="252"/>
    </row>
    <row r="65" spans="1:7">
      <c r="A65" s="49"/>
      <c r="B65" s="49"/>
      <c r="C65" s="49"/>
      <c r="D65" s="50"/>
      <c r="E65" s="254"/>
      <c r="F65" s="257">
        <f>E65/'1-SB'!$C$47</f>
        <v>0</v>
      </c>
      <c r="G65" s="252"/>
    </row>
    <row r="66" spans="1:7">
      <c r="A66" s="49"/>
      <c r="B66" s="49"/>
      <c r="C66" s="49"/>
      <c r="D66" s="50"/>
      <c r="E66" s="254"/>
      <c r="F66" s="257">
        <f>E66/'1-SB'!$C$47</f>
        <v>0</v>
      </c>
      <c r="G66" s="252"/>
    </row>
    <row r="67" spans="1:7">
      <c r="A67" s="49"/>
      <c r="B67" s="49"/>
      <c r="C67" s="49"/>
      <c r="D67" s="50"/>
      <c r="E67" s="254"/>
      <c r="F67" s="257">
        <f>E67/'1-SB'!$C$47</f>
        <v>0</v>
      </c>
      <c r="G67" s="252"/>
    </row>
    <row r="68" spans="1:7">
      <c r="A68" s="49"/>
      <c r="B68" s="49"/>
      <c r="C68" s="49"/>
      <c r="D68" s="50"/>
      <c r="E68" s="254"/>
      <c r="F68" s="257">
        <f>E68/'1-SB'!$C$47</f>
        <v>0</v>
      </c>
      <c r="G68" s="252"/>
    </row>
    <row r="69" spans="1:7">
      <c r="A69" s="49"/>
      <c r="B69" s="49"/>
      <c r="C69" s="49"/>
      <c r="D69" s="50"/>
      <c r="E69" s="254"/>
      <c r="F69" s="257">
        <f>E69/'1-SB'!$C$47</f>
        <v>0</v>
      </c>
      <c r="G69" s="252"/>
    </row>
    <row r="70" spans="1:7">
      <c r="A70" s="49"/>
      <c r="B70" s="49"/>
      <c r="C70" s="49"/>
      <c r="D70" s="50"/>
      <c r="E70" s="254"/>
      <c r="F70" s="257">
        <f>E70/'1-SB'!$C$47</f>
        <v>0</v>
      </c>
      <c r="G70" s="252"/>
    </row>
    <row r="71" spans="1:7">
      <c r="A71" s="49"/>
      <c r="B71" s="49"/>
      <c r="C71" s="49"/>
      <c r="D71" s="50"/>
      <c r="E71" s="254"/>
      <c r="F71" s="257">
        <f>E71/'1-SB'!$C$47</f>
        <v>0</v>
      </c>
      <c r="G71" s="252"/>
    </row>
    <row r="72" spans="1:7">
      <c r="A72" s="49"/>
      <c r="B72" s="49"/>
      <c r="C72" s="49"/>
      <c r="D72" s="50"/>
      <c r="E72" s="254"/>
      <c r="F72" s="257">
        <f>E72/'1-SB'!$C$47</f>
        <v>0</v>
      </c>
      <c r="G72" s="252"/>
    </row>
    <row r="73" spans="1:7">
      <c r="A73" s="49"/>
      <c r="B73" s="49"/>
      <c r="C73" s="49"/>
      <c r="D73" s="50"/>
      <c r="E73" s="254"/>
      <c r="F73" s="257">
        <f>E73/'1-SB'!$C$47</f>
        <v>0</v>
      </c>
      <c r="G73" s="252"/>
    </row>
    <row r="74" spans="1:7">
      <c r="A74" s="49"/>
      <c r="B74" s="49"/>
      <c r="C74" s="49"/>
      <c r="D74" s="50"/>
      <c r="E74" s="254"/>
      <c r="F74" s="257">
        <f>E74/'1-SB'!$C$47</f>
        <v>0</v>
      </c>
      <c r="G74" s="252"/>
    </row>
    <row r="75" spans="1:7">
      <c r="A75" s="49"/>
      <c r="B75" s="49"/>
      <c r="C75" s="49"/>
      <c r="D75" s="50"/>
      <c r="E75" s="254"/>
      <c r="F75" s="257">
        <f>E75/'1-SB'!$C$47</f>
        <v>0</v>
      </c>
      <c r="G75" s="252"/>
    </row>
    <row r="76" spans="1:7">
      <c r="A76" s="49"/>
      <c r="B76" s="49"/>
      <c r="C76" s="49"/>
      <c r="D76" s="50"/>
      <c r="E76" s="254"/>
      <c r="F76" s="257">
        <f>E76/'1-SB'!$C$47</f>
        <v>0</v>
      </c>
      <c r="G76" s="252"/>
    </row>
    <row r="77" spans="1:7">
      <c r="A77" s="49"/>
      <c r="B77" s="49"/>
      <c r="C77" s="49"/>
      <c r="D77" s="50"/>
      <c r="E77" s="254"/>
      <c r="F77" s="257">
        <f>E77/'1-SB'!$C$47</f>
        <v>0</v>
      </c>
      <c r="G77" s="252"/>
    </row>
    <row r="78" spans="1:7">
      <c r="A78" s="49"/>
      <c r="B78" s="49"/>
      <c r="C78" s="49"/>
      <c r="D78" s="50"/>
      <c r="E78" s="254"/>
      <c r="F78" s="257">
        <f>E78/'1-SB'!$C$47</f>
        <v>0</v>
      </c>
      <c r="G78" s="252"/>
    </row>
    <row r="79" spans="1:7">
      <c r="A79" s="49"/>
      <c r="B79" s="49"/>
      <c r="C79" s="49"/>
      <c r="D79" s="50"/>
      <c r="E79" s="254"/>
      <c r="F79" s="257">
        <f>E79/'1-SB'!$C$47</f>
        <v>0</v>
      </c>
      <c r="G79" s="252"/>
    </row>
    <row r="80" spans="1:7">
      <c r="A80" s="49"/>
      <c r="B80" s="49"/>
      <c r="C80" s="49"/>
      <c r="D80" s="50"/>
      <c r="E80" s="254"/>
      <c r="F80" s="257">
        <f>E80/'1-SB'!$C$47</f>
        <v>0</v>
      </c>
      <c r="G80" s="252"/>
    </row>
    <row r="81" spans="1:7">
      <c r="A81" s="49"/>
      <c r="B81" s="49"/>
      <c r="C81" s="49"/>
      <c r="D81" s="50"/>
      <c r="E81" s="254"/>
      <c r="F81" s="257">
        <f>E81/'1-SB'!$C$47</f>
        <v>0</v>
      </c>
      <c r="G81" s="252"/>
    </row>
    <row r="82" spans="1:7">
      <c r="A82" s="49"/>
      <c r="B82" s="49"/>
      <c r="C82" s="49"/>
      <c r="D82" s="50"/>
      <c r="E82" s="254"/>
      <c r="F82" s="257">
        <f>E82/'1-SB'!$C$47</f>
        <v>0</v>
      </c>
      <c r="G82" s="252"/>
    </row>
    <row r="83" spans="1:7">
      <c r="A83" s="49"/>
      <c r="B83" s="49"/>
      <c r="C83" s="49"/>
      <c r="D83" s="50"/>
      <c r="E83" s="254"/>
      <c r="F83" s="257">
        <f>E83/'1-SB'!$C$47</f>
        <v>0</v>
      </c>
      <c r="G83" s="252"/>
    </row>
    <row r="84" spans="1:7">
      <c r="A84" s="49"/>
      <c r="B84" s="49"/>
      <c r="C84" s="49"/>
      <c r="D84" s="50"/>
      <c r="E84" s="254"/>
      <c r="F84" s="257">
        <f>E84/'1-SB'!$C$47</f>
        <v>0</v>
      </c>
      <c r="G84" s="252"/>
    </row>
    <row r="85" spans="1:7">
      <c r="A85" s="49"/>
      <c r="B85" s="49"/>
      <c r="C85" s="49"/>
      <c r="D85" s="50"/>
      <c r="E85" s="254"/>
      <c r="F85" s="257">
        <f>E85/'1-SB'!$C$47</f>
        <v>0</v>
      </c>
      <c r="G85" s="252"/>
    </row>
    <row r="86" spans="1:7">
      <c r="A86" s="49"/>
      <c r="B86" s="49"/>
      <c r="C86" s="49"/>
      <c r="D86" s="50"/>
      <c r="E86" s="254"/>
      <c r="F86" s="257">
        <f>E86/'1-SB'!$C$47</f>
        <v>0</v>
      </c>
      <c r="G86" s="252"/>
    </row>
    <row r="87" spans="1:7">
      <c r="A87" s="49"/>
      <c r="B87" s="49"/>
      <c r="C87" s="49"/>
      <c r="D87" s="50"/>
      <c r="E87" s="254"/>
      <c r="F87" s="257">
        <f>E87/'1-SB'!$C$47</f>
        <v>0</v>
      </c>
      <c r="G87" s="252"/>
    </row>
    <row r="88" spans="1:7">
      <c r="A88" s="49"/>
      <c r="B88" s="49"/>
      <c r="C88" s="49"/>
      <c r="D88" s="50"/>
      <c r="E88" s="254"/>
      <c r="F88" s="257">
        <f>E88/'1-SB'!$C$47</f>
        <v>0</v>
      </c>
      <c r="G88" s="252"/>
    </row>
    <row r="89" spans="1:7">
      <c r="A89" s="49"/>
      <c r="B89" s="49"/>
      <c r="C89" s="49"/>
      <c r="D89" s="50"/>
      <c r="E89" s="254"/>
      <c r="F89" s="257">
        <f>E89/'1-SB'!$C$47</f>
        <v>0</v>
      </c>
      <c r="G89" s="252"/>
    </row>
    <row r="90" spans="1:7">
      <c r="A90" s="49"/>
      <c r="B90" s="49"/>
      <c r="C90" s="49"/>
      <c r="D90" s="50"/>
      <c r="E90" s="254"/>
      <c r="F90" s="257">
        <f>E90/'1-SB'!$C$47</f>
        <v>0</v>
      </c>
      <c r="G90" s="252"/>
    </row>
    <row r="91" spans="1:7">
      <c r="A91" s="49"/>
      <c r="B91" s="49"/>
      <c r="C91" s="49"/>
      <c r="D91" s="50"/>
      <c r="E91" s="254"/>
      <c r="F91" s="257">
        <f>E91/'1-SB'!$C$47</f>
        <v>0</v>
      </c>
      <c r="G91" s="252"/>
    </row>
    <row r="92" spans="1:7">
      <c r="A92" s="49"/>
      <c r="B92" s="49"/>
      <c r="C92" s="49"/>
      <c r="D92" s="50"/>
      <c r="E92" s="254"/>
      <c r="F92" s="257">
        <f>E92/'1-SB'!$C$47</f>
        <v>0</v>
      </c>
      <c r="G92" s="252"/>
    </row>
    <row r="93" spans="1:7">
      <c r="A93" s="49"/>
      <c r="B93" s="49"/>
      <c r="C93" s="49"/>
      <c r="D93" s="50"/>
      <c r="E93" s="254"/>
      <c r="F93" s="257">
        <f>E93/'1-SB'!$C$47</f>
        <v>0</v>
      </c>
      <c r="G93" s="252"/>
    </row>
    <row r="94" spans="1:7">
      <c r="A94" s="49"/>
      <c r="B94" s="49"/>
      <c r="C94" s="49"/>
      <c r="D94" s="50"/>
      <c r="E94" s="254"/>
      <c r="F94" s="257">
        <f>E94/'1-SB'!$C$47</f>
        <v>0</v>
      </c>
      <c r="G94" s="252"/>
    </row>
    <row r="95" spans="1:7">
      <c r="A95" s="49"/>
      <c r="B95" s="49"/>
      <c r="C95" s="49"/>
      <c r="D95" s="50"/>
      <c r="E95" s="254"/>
      <c r="F95" s="257">
        <f>E95/'1-SB'!$C$47</f>
        <v>0</v>
      </c>
      <c r="G95" s="252"/>
    </row>
    <row r="96" spans="1:7">
      <c r="A96" s="49"/>
      <c r="B96" s="49"/>
      <c r="C96" s="49"/>
      <c r="D96" s="50"/>
      <c r="E96" s="254"/>
      <c r="F96" s="257">
        <f>E96/'1-SB'!$C$47</f>
        <v>0</v>
      </c>
      <c r="G96" s="252"/>
    </row>
    <row r="97" spans="1:7">
      <c r="A97" s="49"/>
      <c r="B97" s="49"/>
      <c r="C97" s="49"/>
      <c r="D97" s="50"/>
      <c r="E97" s="254"/>
      <c r="F97" s="257">
        <f>E97/'1-SB'!$C$47</f>
        <v>0</v>
      </c>
      <c r="G97" s="252"/>
    </row>
    <row r="98" spans="1:7">
      <c r="A98" s="49"/>
      <c r="B98" s="49"/>
      <c r="C98" s="49"/>
      <c r="D98" s="50"/>
      <c r="E98" s="254"/>
      <c r="F98" s="257">
        <f>E98/'1-SB'!$C$47</f>
        <v>0</v>
      </c>
      <c r="G98" s="252"/>
    </row>
    <row r="99" spans="1:7">
      <c r="A99" s="49"/>
      <c r="B99" s="49"/>
      <c r="C99" s="49"/>
      <c r="D99" s="50"/>
      <c r="E99" s="254"/>
      <c r="F99" s="257">
        <f>E99/'1-SB'!$C$47</f>
        <v>0</v>
      </c>
      <c r="G99" s="252"/>
    </row>
    <row r="100" spans="1:7">
      <c r="A100" s="49"/>
      <c r="B100" s="49"/>
      <c r="C100" s="49"/>
      <c r="D100" s="50"/>
      <c r="E100" s="254"/>
      <c r="F100" s="257">
        <f>E100/'1-SB'!$C$47</f>
        <v>0</v>
      </c>
      <c r="G100" s="252"/>
    </row>
    <row r="101" spans="1:7">
      <c r="A101" s="49"/>
      <c r="B101" s="49"/>
      <c r="C101" s="49"/>
      <c r="D101" s="50"/>
      <c r="E101" s="254"/>
      <c r="F101" s="257">
        <f>E101/'1-SB'!$C$47</f>
        <v>0</v>
      </c>
      <c r="G101" s="252"/>
    </row>
    <row r="102" spans="1:7">
      <c r="A102" s="49"/>
      <c r="B102" s="49"/>
      <c r="C102" s="49"/>
      <c r="D102" s="50"/>
      <c r="E102" s="254"/>
      <c r="F102" s="257">
        <f>E102/'1-SB'!$C$47</f>
        <v>0</v>
      </c>
      <c r="G102" s="252"/>
    </row>
    <row r="103" spans="1:7">
      <c r="A103" s="49"/>
      <c r="B103" s="49"/>
      <c r="C103" s="49"/>
      <c r="D103" s="50"/>
      <c r="E103" s="254"/>
      <c r="F103" s="257">
        <f>E103/'1-SB'!$C$47</f>
        <v>0</v>
      </c>
      <c r="G103" s="252"/>
    </row>
    <row r="104" spans="1:7">
      <c r="A104" s="49"/>
      <c r="B104" s="49"/>
      <c r="C104" s="49"/>
      <c r="D104" s="50"/>
      <c r="E104" s="254"/>
      <c r="F104" s="257">
        <f>E104/'1-SB'!$C$47</f>
        <v>0</v>
      </c>
      <c r="G104" s="252"/>
    </row>
    <row r="105" spans="1:7">
      <c r="A105" s="49"/>
      <c r="B105" s="49"/>
      <c r="C105" s="49"/>
      <c r="D105" s="50"/>
      <c r="E105" s="254"/>
      <c r="F105" s="257">
        <f>E105/'1-SB'!$C$47</f>
        <v>0</v>
      </c>
      <c r="G105" s="252"/>
    </row>
    <row r="106" spans="1:7">
      <c r="A106" s="49"/>
      <c r="B106" s="49"/>
      <c r="C106" s="49"/>
      <c r="D106" s="50"/>
      <c r="E106" s="254"/>
      <c r="F106" s="257">
        <f>E106/'1-SB'!$C$47</f>
        <v>0</v>
      </c>
      <c r="G106" s="252"/>
    </row>
    <row r="107" spans="1:7">
      <c r="A107" s="49"/>
      <c r="B107" s="49"/>
      <c r="C107" s="49"/>
      <c r="D107" s="50"/>
      <c r="E107" s="254"/>
      <c r="F107" s="257">
        <f>E107/'1-SB'!$C$47</f>
        <v>0</v>
      </c>
      <c r="G107" s="252"/>
    </row>
    <row r="108" spans="1:7">
      <c r="A108" s="49"/>
      <c r="B108" s="49"/>
      <c r="C108" s="49"/>
      <c r="D108" s="50"/>
      <c r="E108" s="254"/>
      <c r="F108" s="257">
        <f>E108/'1-SB'!$C$47</f>
        <v>0</v>
      </c>
      <c r="G108" s="252"/>
    </row>
    <row r="109" spans="1:7">
      <c r="A109" s="49"/>
      <c r="B109" s="49"/>
      <c r="C109" s="49"/>
      <c r="D109" s="50"/>
      <c r="E109" s="254"/>
      <c r="F109" s="257">
        <f>E109/'1-SB'!$C$47</f>
        <v>0</v>
      </c>
      <c r="G109" s="252"/>
    </row>
    <row r="110" spans="1:7">
      <c r="A110" s="49"/>
      <c r="B110" s="49"/>
      <c r="C110" s="49"/>
      <c r="D110" s="50"/>
      <c r="E110" s="254"/>
      <c r="F110" s="257">
        <f>E110/'1-SB'!$C$47</f>
        <v>0</v>
      </c>
      <c r="G110" s="252"/>
    </row>
    <row r="111" spans="1:7">
      <c r="A111" s="49"/>
      <c r="B111" s="49"/>
      <c r="C111" s="49"/>
      <c r="D111" s="50"/>
      <c r="E111" s="254"/>
      <c r="F111" s="257">
        <f>E111/'1-SB'!$C$47</f>
        <v>0</v>
      </c>
      <c r="G111" s="252"/>
    </row>
    <row r="116" spans="1:7">
      <c r="B116" s="516" t="s">
        <v>944</v>
      </c>
      <c r="C116" s="618" t="s">
        <v>971</v>
      </c>
      <c r="D116" s="618"/>
      <c r="E116" s="618"/>
      <c r="F116" s="618"/>
      <c r="G116" s="618"/>
    </row>
    <row r="117" spans="1:7">
      <c r="C117" s="618"/>
      <c r="D117" s="618"/>
      <c r="E117" s="618"/>
      <c r="F117" s="618"/>
      <c r="G117" s="618"/>
    </row>
    <row r="118" spans="1:7">
      <c r="C118" s="618"/>
      <c r="D118" s="618"/>
      <c r="E118" s="618"/>
      <c r="F118" s="618"/>
      <c r="G118" s="618"/>
    </row>
    <row r="119" spans="1:7">
      <c r="C119" s="618"/>
      <c r="D119" s="618"/>
      <c r="E119" s="618"/>
      <c r="F119" s="618"/>
      <c r="G119" s="618"/>
    </row>
    <row r="120" spans="1:7">
      <c r="A120" s="478" t="s">
        <v>1328</v>
      </c>
    </row>
    <row r="121" spans="1:7" ht="110.25">
      <c r="A121" s="227" t="s">
        <v>942</v>
      </c>
      <c r="B121" s="228" t="s">
        <v>968</v>
      </c>
      <c r="C121" s="228" t="s">
        <v>943</v>
      </c>
      <c r="D121" s="228" t="s">
        <v>945</v>
      </c>
      <c r="E121" s="229" t="s">
        <v>1492</v>
      </c>
      <c r="F121" s="228" t="s">
        <v>969</v>
      </c>
      <c r="G121" s="228" t="s">
        <v>970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1321</v>
      </c>
      <c r="C123" s="46" t="s">
        <v>1323</v>
      </c>
      <c r="D123" s="50" t="s">
        <v>274</v>
      </c>
      <c r="E123" s="47">
        <v>100</v>
      </c>
      <c r="F123" s="255">
        <v>1.67E-2</v>
      </c>
      <c r="G123" s="251">
        <v>7.5000000000000011E-2</v>
      </c>
    </row>
    <row r="124" spans="1:7">
      <c r="A124" s="49">
        <v>2</v>
      </c>
      <c r="B124" s="49"/>
      <c r="C124" s="49" t="s">
        <v>1324</v>
      </c>
      <c r="D124" s="50" t="s">
        <v>765</v>
      </c>
      <c r="E124" s="50">
        <v>200</v>
      </c>
      <c r="F124" s="255">
        <v>3.3300000000000003E-2</v>
      </c>
      <c r="G124" s="50"/>
    </row>
    <row r="125" spans="1:7">
      <c r="A125" s="49">
        <v>3</v>
      </c>
      <c r="B125" s="49"/>
      <c r="C125" s="49" t="s">
        <v>1325</v>
      </c>
      <c r="D125" s="50" t="s">
        <v>262</v>
      </c>
      <c r="E125" s="50">
        <v>150</v>
      </c>
      <c r="F125" s="255">
        <v>2.5000000000000001E-2</v>
      </c>
      <c r="G125" s="50"/>
    </row>
    <row r="126" spans="1:7">
      <c r="A126" s="49">
        <v>4</v>
      </c>
      <c r="B126" s="49" t="s">
        <v>1322</v>
      </c>
      <c r="C126" s="49" t="s">
        <v>1326</v>
      </c>
      <c r="D126" s="50" t="s">
        <v>274</v>
      </c>
      <c r="E126" s="50">
        <v>300</v>
      </c>
      <c r="F126" s="255">
        <v>0.05</v>
      </c>
      <c r="G126" s="252">
        <v>9.1700000000000004E-2</v>
      </c>
    </row>
    <row r="127" spans="1:7">
      <c r="A127" s="49">
        <v>5</v>
      </c>
      <c r="B127" s="49"/>
      <c r="C127" s="49" t="s">
        <v>1327</v>
      </c>
      <c r="D127" s="50" t="s">
        <v>274</v>
      </c>
      <c r="E127" s="50">
        <v>250</v>
      </c>
      <c r="F127" s="255">
        <v>4.1700000000000001E-2</v>
      </c>
      <c r="G127" s="50"/>
    </row>
    <row r="128" spans="1:7">
      <c r="A128" s="49"/>
      <c r="B128" s="49"/>
      <c r="C128" s="49"/>
      <c r="D128" s="50"/>
      <c r="E128" s="50"/>
      <c r="F128" s="258"/>
      <c r="G128" s="50"/>
    </row>
    <row r="129" spans="1:7">
      <c r="A129" s="49"/>
      <c r="B129" s="49"/>
      <c r="C129" s="49"/>
      <c r="D129" s="50"/>
      <c r="E129" s="50"/>
      <c r="F129" s="258"/>
      <c r="G129" s="50"/>
    </row>
    <row r="130" spans="1:7">
      <c r="A130" s="49"/>
      <c r="B130" s="49"/>
      <c r="C130" s="49"/>
      <c r="D130" s="50"/>
      <c r="E130" s="50"/>
      <c r="F130" s="258"/>
      <c r="G130" s="50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F74F2A13-7B4F-4AB5-BFB9-A61F501F75E8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B0D2-4AE9-42E5-B39B-122F573BB2A7}">
  <sheetPr codeName="Sheet12"/>
  <dimension ref="A1:L60"/>
  <sheetViews>
    <sheetView zoomScale="80" zoomScaleNormal="80" workbookViewId="0">
      <selection activeCell="D22" sqref="D22"/>
    </sheetView>
  </sheetViews>
  <sheetFormatPr defaultColWidth="9.140625" defaultRowHeight="15.75"/>
  <cols>
    <col min="1" max="1" width="6.42578125" style="37" customWidth="1"/>
    <col min="2" max="2" width="43" style="37" customWidth="1"/>
    <col min="3" max="3" width="17.42578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E1" s="55" t="s">
        <v>1451</v>
      </c>
      <c r="H1" s="55"/>
    </row>
    <row r="2" spans="1:12" s="54" customFormat="1" ht="44.45" customHeight="1">
      <c r="A2" s="617" t="s">
        <v>1337</v>
      </c>
      <c r="B2" s="617"/>
      <c r="C2" s="617"/>
      <c r="D2" s="617"/>
      <c r="E2" s="617"/>
      <c r="F2" s="259"/>
      <c r="G2" s="58"/>
      <c r="H2" s="58"/>
      <c r="I2" s="58"/>
      <c r="J2" s="36"/>
      <c r="K2" s="57"/>
      <c r="L2" s="57"/>
    </row>
    <row r="3" spans="1:12" s="54" customFormat="1">
      <c r="A3" s="573" t="str">
        <f>CONCATENATE("на ",UPPER(dfName))</f>
        <v>на БТФ АКТИВА БАЛАНСИРАН ETF</v>
      </c>
      <c r="B3" s="573"/>
      <c r="C3" s="573"/>
      <c r="D3" s="573"/>
      <c r="E3" s="573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20" t="str">
        <f>CONCATENATE("към ",TEXT(EndDate,"dd.mm.yyyy")," г.")</f>
        <v>към 30.06.2026 г.</v>
      </c>
      <c r="B4" s="620"/>
      <c r="C4" s="620"/>
      <c r="D4" s="66" t="s">
        <v>908</v>
      </c>
      <c r="E4" s="184" t="str">
        <f>ReportedCompletionDate</f>
        <v>27.07.2026</v>
      </c>
      <c r="F4" s="58"/>
      <c r="G4" s="36"/>
      <c r="H4" s="57"/>
      <c r="I4" s="57"/>
    </row>
    <row r="5" spans="1:12" s="54" customFormat="1">
      <c r="A5" s="36"/>
      <c r="B5" s="36"/>
      <c r="C5" s="36"/>
      <c r="D5" s="66" t="s">
        <v>247</v>
      </c>
      <c r="E5" s="59" t="str">
        <f>authorName</f>
        <v>Милена Аврамова</v>
      </c>
      <c r="F5" s="58"/>
      <c r="I5" s="57"/>
    </row>
    <row r="6" spans="1:12" s="54" customFormat="1">
      <c r="D6" s="66" t="s">
        <v>249</v>
      </c>
      <c r="E6" s="62" t="str">
        <f>udManager</f>
        <v>Олга Йорданова и Ива Миткова, Прокурист</v>
      </c>
      <c r="F6" s="60"/>
      <c r="G6" s="60"/>
      <c r="H6" s="62"/>
      <c r="I6" s="62"/>
    </row>
    <row r="7" spans="1:12" ht="16.5" thickBot="1"/>
    <row r="8" spans="1:12" ht="15.6" customHeight="1">
      <c r="A8" s="621" t="s">
        <v>256</v>
      </c>
      <c r="B8" s="623" t="s">
        <v>258</v>
      </c>
      <c r="C8" s="230"/>
      <c r="D8" s="625" t="s">
        <v>946</v>
      </c>
      <c r="E8" s="623" t="s">
        <v>972</v>
      </c>
    </row>
    <row r="9" spans="1:12" ht="109.15" customHeight="1">
      <c r="A9" s="622"/>
      <c r="B9" s="624"/>
      <c r="C9" s="237" t="s">
        <v>945</v>
      </c>
      <c r="D9" s="626"/>
      <c r="E9" s="627"/>
    </row>
    <row r="10" spans="1:12" ht="16.5" thickBot="1">
      <c r="A10" s="279">
        <v>1</v>
      </c>
      <c r="B10" s="279">
        <v>2</v>
      </c>
      <c r="C10" s="279">
        <v>3</v>
      </c>
      <c r="D10" s="280">
        <v>4</v>
      </c>
      <c r="E10" s="280">
        <v>5</v>
      </c>
    </row>
    <row r="11" spans="1:12">
      <c r="A11" s="513"/>
      <c r="B11" s="231"/>
      <c r="C11" s="233"/>
      <c r="D11" s="232"/>
      <c r="E11" s="519"/>
    </row>
    <row r="12" spans="1:12">
      <c r="A12" s="514"/>
      <c r="B12" s="233"/>
      <c r="C12" s="233"/>
      <c r="D12" s="234"/>
      <c r="E12" s="520"/>
    </row>
    <row r="13" spans="1:12">
      <c r="A13" s="514"/>
      <c r="B13" s="233"/>
      <c r="C13" s="233"/>
      <c r="D13" s="234"/>
      <c r="E13" s="520"/>
    </row>
    <row r="14" spans="1:12">
      <c r="A14" s="514"/>
      <c r="B14" s="233"/>
      <c r="C14" s="233"/>
      <c r="D14" s="234"/>
      <c r="E14" s="520"/>
    </row>
    <row r="15" spans="1:12">
      <c r="A15" s="514"/>
      <c r="B15" s="235"/>
      <c r="C15" s="233"/>
      <c r="D15" s="234"/>
      <c r="E15" s="520"/>
    </row>
    <row r="16" spans="1:12">
      <c r="A16" s="514"/>
      <c r="B16" s="235"/>
      <c r="C16" s="233"/>
      <c r="D16" s="236"/>
      <c r="E16" s="521"/>
    </row>
    <row r="17" spans="1:5">
      <c r="A17" s="514"/>
      <c r="B17" s="235"/>
      <c r="C17" s="233"/>
      <c r="D17" s="236"/>
      <c r="E17" s="521"/>
    </row>
    <row r="18" spans="1:5">
      <c r="A18" s="514"/>
      <c r="B18" s="233"/>
      <c r="C18" s="233"/>
      <c r="D18" s="236"/>
      <c r="E18" s="521"/>
    </row>
    <row r="19" spans="1:5">
      <c r="A19" s="514"/>
      <c r="B19" s="233"/>
      <c r="C19" s="233"/>
      <c r="D19" s="236"/>
      <c r="E19" s="521"/>
    </row>
    <row r="20" spans="1:5">
      <c r="A20" s="514"/>
      <c r="B20" s="233"/>
      <c r="C20" s="233"/>
      <c r="D20" s="236"/>
      <c r="E20" s="521"/>
    </row>
    <row r="21" spans="1:5">
      <c r="A21" s="514"/>
      <c r="B21" s="233"/>
      <c r="C21" s="233"/>
      <c r="D21" s="236"/>
      <c r="E21" s="521"/>
    </row>
    <row r="22" spans="1:5">
      <c r="A22" s="514"/>
      <c r="B22" s="235"/>
      <c r="C22" s="233"/>
      <c r="D22" s="236"/>
      <c r="E22" s="521"/>
    </row>
    <row r="23" spans="1:5">
      <c r="A23" s="514"/>
      <c r="B23" s="235"/>
      <c r="C23" s="233"/>
      <c r="D23" s="236"/>
      <c r="E23" s="521"/>
    </row>
    <row r="24" spans="1:5">
      <c r="A24" s="514"/>
      <c r="B24" s="235"/>
      <c r="C24" s="233"/>
      <c r="D24" s="236"/>
      <c r="E24" s="521"/>
    </row>
    <row r="25" spans="1:5">
      <c r="A25" s="514"/>
      <c r="B25" s="233"/>
      <c r="C25" s="233"/>
      <c r="D25" s="236"/>
      <c r="E25" s="521"/>
    </row>
    <row r="26" spans="1:5">
      <c r="A26" s="514"/>
      <c r="B26" s="233"/>
      <c r="C26" s="233"/>
      <c r="D26" s="236"/>
      <c r="E26" s="521"/>
    </row>
    <row r="27" spans="1:5">
      <c r="A27" s="514"/>
      <c r="B27" s="233"/>
      <c r="C27" s="233"/>
      <c r="D27" s="236"/>
      <c r="E27" s="521"/>
    </row>
    <row r="28" spans="1:5">
      <c r="A28" s="514"/>
      <c r="B28" s="233"/>
      <c r="C28" s="233"/>
      <c r="D28" s="236"/>
      <c r="E28" s="521"/>
    </row>
    <row r="29" spans="1:5">
      <c r="A29" s="514"/>
      <c r="B29" s="235"/>
      <c r="C29" s="233"/>
      <c r="D29" s="236"/>
      <c r="E29" s="521"/>
    </row>
    <row r="30" spans="1:5">
      <c r="A30" s="514"/>
      <c r="B30" s="235"/>
      <c r="C30" s="233"/>
      <c r="D30" s="236"/>
      <c r="E30" s="521"/>
    </row>
    <row r="31" spans="1:5">
      <c r="A31" s="514"/>
      <c r="B31" s="235"/>
      <c r="C31" s="233"/>
      <c r="D31" s="236"/>
      <c r="E31" s="521"/>
    </row>
    <row r="32" spans="1:5">
      <c r="A32" s="514"/>
      <c r="B32" s="235"/>
      <c r="C32" s="233"/>
      <c r="D32" s="236"/>
      <c r="E32" s="521"/>
    </row>
    <row r="33" spans="1:5">
      <c r="A33" s="514"/>
      <c r="B33" s="235"/>
      <c r="C33" s="233"/>
      <c r="D33" s="236"/>
      <c r="E33" s="521"/>
    </row>
    <row r="34" spans="1:5">
      <c r="A34" s="514"/>
      <c r="B34" s="235"/>
      <c r="C34" s="233"/>
      <c r="D34" s="236"/>
      <c r="E34" s="521"/>
    </row>
    <row r="35" spans="1:5">
      <c r="A35" s="514"/>
      <c r="B35" s="235"/>
      <c r="C35" s="233"/>
      <c r="D35" s="236"/>
      <c r="E35" s="521"/>
    </row>
    <row r="36" spans="1:5">
      <c r="A36" s="514"/>
      <c r="B36" s="235"/>
      <c r="C36" s="233"/>
      <c r="D36" s="236"/>
      <c r="E36" s="521"/>
    </row>
    <row r="37" spans="1:5">
      <c r="A37" s="514"/>
      <c r="B37" s="235"/>
      <c r="C37" s="233"/>
      <c r="D37" s="236"/>
      <c r="E37" s="521"/>
    </row>
    <row r="38" spans="1:5">
      <c r="A38" s="514"/>
      <c r="B38" s="235"/>
      <c r="C38" s="233"/>
      <c r="D38" s="236"/>
      <c r="E38" s="521"/>
    </row>
    <row r="39" spans="1:5">
      <c r="A39" s="514"/>
      <c r="B39" s="235"/>
      <c r="C39" s="233"/>
      <c r="D39" s="236"/>
      <c r="E39" s="521"/>
    </row>
    <row r="40" spans="1:5">
      <c r="A40" s="514"/>
      <c r="B40" s="235"/>
      <c r="C40" s="233"/>
      <c r="D40" s="236"/>
      <c r="E40" s="521"/>
    </row>
    <row r="41" spans="1:5">
      <c r="A41" s="514"/>
      <c r="B41" s="235"/>
      <c r="C41" s="233"/>
      <c r="D41" s="236"/>
      <c r="E41" s="521"/>
    </row>
    <row r="42" spans="1:5">
      <c r="A42" s="514"/>
      <c r="B42" s="235"/>
      <c r="C42" s="233"/>
      <c r="D42" s="236"/>
      <c r="E42" s="521"/>
    </row>
    <row r="43" spans="1:5">
      <c r="A43" s="514"/>
      <c r="B43" s="235"/>
      <c r="C43" s="233"/>
      <c r="D43" s="236"/>
      <c r="E43" s="521"/>
    </row>
    <row r="44" spans="1:5">
      <c r="A44" s="514"/>
      <c r="B44" s="235"/>
      <c r="C44" s="233"/>
      <c r="D44" s="236"/>
      <c r="E44" s="521"/>
    </row>
    <row r="45" spans="1:5">
      <c r="A45" s="514"/>
      <c r="B45" s="235"/>
      <c r="C45" s="233"/>
      <c r="D45" s="236"/>
      <c r="E45" s="521"/>
    </row>
    <row r="46" spans="1:5">
      <c r="A46" s="514"/>
      <c r="B46" s="235"/>
      <c r="C46" s="233"/>
      <c r="D46" s="236"/>
      <c r="E46" s="521"/>
    </row>
    <row r="47" spans="1:5">
      <c r="A47" s="514"/>
      <c r="B47" s="235"/>
      <c r="C47" s="233"/>
      <c r="D47" s="236"/>
      <c r="E47" s="521"/>
    </row>
    <row r="48" spans="1:5">
      <c r="A48" s="514"/>
      <c r="B48" s="235"/>
      <c r="C48" s="233"/>
      <c r="D48" s="236"/>
      <c r="E48" s="521"/>
    </row>
    <row r="49" spans="1:5">
      <c r="A49" s="514"/>
      <c r="B49" s="235"/>
      <c r="C49" s="233"/>
      <c r="D49" s="236"/>
      <c r="E49" s="521"/>
    </row>
    <row r="50" spans="1:5">
      <c r="A50" s="514"/>
      <c r="B50" s="235"/>
      <c r="C50" s="233"/>
      <c r="D50" s="236"/>
      <c r="E50" s="521"/>
    </row>
    <row r="51" spans="1:5">
      <c r="A51" s="514"/>
      <c r="B51" s="235"/>
      <c r="C51" s="233"/>
      <c r="D51" s="236"/>
      <c r="E51" s="521"/>
    </row>
    <row r="52" spans="1:5">
      <c r="A52" s="514"/>
      <c r="B52" s="235"/>
      <c r="C52" s="233"/>
      <c r="D52" s="236"/>
      <c r="E52" s="521"/>
    </row>
    <row r="53" spans="1:5">
      <c r="A53" s="514"/>
      <c r="B53" s="235"/>
      <c r="C53" s="233"/>
      <c r="D53" s="236"/>
      <c r="E53" s="521"/>
    </row>
    <row r="54" spans="1:5">
      <c r="A54" s="514"/>
      <c r="B54" s="235"/>
      <c r="C54" s="233"/>
      <c r="D54" s="236"/>
      <c r="E54" s="521"/>
    </row>
    <row r="55" spans="1:5">
      <c r="A55" s="514"/>
      <c r="B55" s="235"/>
      <c r="C55" s="233"/>
      <c r="D55" s="236"/>
      <c r="E55" s="521"/>
    </row>
    <row r="56" spans="1:5">
      <c r="A56" s="514"/>
      <c r="B56" s="235"/>
      <c r="C56" s="233"/>
      <c r="D56" s="236"/>
      <c r="E56" s="521"/>
    </row>
    <row r="57" spans="1:5">
      <c r="A57" s="514"/>
      <c r="B57" s="235"/>
      <c r="C57" s="233"/>
      <c r="D57" s="236"/>
      <c r="E57" s="521"/>
    </row>
    <row r="58" spans="1:5">
      <c r="A58" s="514"/>
      <c r="B58" s="235"/>
      <c r="C58" s="233"/>
      <c r="D58" s="236"/>
      <c r="E58" s="521"/>
    </row>
    <row r="59" spans="1:5">
      <c r="A59" s="514"/>
      <c r="B59" s="235"/>
      <c r="C59" s="233"/>
      <c r="D59" s="236"/>
      <c r="E59" s="521"/>
    </row>
    <row r="60" spans="1:5">
      <c r="A60" s="514"/>
      <c r="B60" s="235"/>
      <c r="C60" s="233"/>
      <c r="D60" s="236"/>
      <c r="E60" s="521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E42663B1-ADDB-4C8E-9925-0905A59E4A64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78974-7CCC-475D-A308-24675B589CCB}">
  <sheetPr codeName="Sheet14"/>
  <dimension ref="A1:O33"/>
  <sheetViews>
    <sheetView zoomScale="80" zoomScaleNormal="80" workbookViewId="0">
      <selection activeCell="A11" sqref="A11:H29"/>
    </sheetView>
  </sheetViews>
  <sheetFormatPr defaultColWidth="9.140625" defaultRowHeight="15.75"/>
  <cols>
    <col min="1" max="1" width="10.140625" style="37" customWidth="1"/>
    <col min="2" max="2" width="34.42578125" style="37" customWidth="1"/>
    <col min="3" max="3" width="31.5703125" style="37" customWidth="1"/>
    <col min="4" max="4" width="29.42578125" style="37" customWidth="1"/>
    <col min="5" max="8" width="15.7109375" style="37" customWidth="1"/>
    <col min="9" max="16384" width="9.140625" style="37"/>
  </cols>
  <sheetData>
    <row r="1" spans="1:15" s="127" customFormat="1">
      <c r="A1" s="188"/>
      <c r="B1" s="188"/>
      <c r="C1" s="188"/>
      <c r="D1" s="188"/>
      <c r="E1" s="188"/>
      <c r="G1" s="37"/>
      <c r="H1" s="113" t="s">
        <v>1452</v>
      </c>
      <c r="I1" s="37"/>
      <c r="J1" s="37"/>
      <c r="K1" s="37"/>
      <c r="L1" s="37"/>
      <c r="M1" s="37"/>
      <c r="N1" s="37"/>
      <c r="O1" s="37"/>
    </row>
    <row r="2" spans="1:15" ht="15" customHeight="1">
      <c r="A2" s="571" t="s">
        <v>1409</v>
      </c>
      <c r="B2" s="571"/>
      <c r="C2" s="571"/>
      <c r="D2" s="571"/>
      <c r="E2" s="571"/>
      <c r="F2" s="571"/>
      <c r="G2" s="571"/>
      <c r="H2" s="571"/>
    </row>
    <row r="3" spans="1:15" ht="15" customHeight="1">
      <c r="A3" s="573" t="str">
        <f>CONCATENATE("на ",UPPER(dfName))</f>
        <v>на БТФ АКТИВА БАЛАНСИРАН ETF</v>
      </c>
      <c r="B3" s="573"/>
      <c r="C3" s="573"/>
      <c r="D3" s="573"/>
      <c r="E3" s="573"/>
      <c r="F3" s="573"/>
      <c r="G3" s="573"/>
      <c r="H3" s="573"/>
    </row>
    <row r="4" spans="1:15">
      <c r="A4" s="572" t="str">
        <f>"за периода "&amp;TEXT(StartDate,"dd.mm.yyyy")&amp;" - "&amp;TEXT(EndDate,"dd.mm.yyyy")</f>
        <v>за периода 01.01.2026 - 30.06.2026</v>
      </c>
      <c r="B4" s="572"/>
      <c r="C4" s="572"/>
      <c r="D4" s="572"/>
      <c r="E4" s="572"/>
      <c r="F4" s="572"/>
      <c r="G4" s="572"/>
      <c r="H4" s="572"/>
    </row>
    <row r="5" spans="1:15">
      <c r="A5" s="116"/>
      <c r="B5" s="116"/>
      <c r="C5" s="116"/>
      <c r="D5" s="116"/>
      <c r="F5" s="66" t="s">
        <v>908</v>
      </c>
      <c r="G5" s="473" t="str">
        <f>ReportedCompletionDate</f>
        <v>27.07.2026</v>
      </c>
      <c r="H5" s="474"/>
    </row>
    <row r="6" spans="1:15">
      <c r="A6" s="116"/>
      <c r="B6" s="116"/>
      <c r="C6" s="116"/>
      <c r="D6" s="116"/>
      <c r="F6" s="431" t="s">
        <v>247</v>
      </c>
      <c r="G6" s="432" t="str">
        <f>authorName</f>
        <v>Милена Аврамова</v>
      </c>
    </row>
    <row r="7" spans="1:15">
      <c r="E7" s="122"/>
      <c r="F7" s="431" t="s">
        <v>249</v>
      </c>
      <c r="G7" s="433" t="str">
        <f>udManager</f>
        <v>Олга Йорданова и Ива Миткова, Прокурист</v>
      </c>
      <c r="H7" s="475"/>
    </row>
    <row r="8" spans="1:15" ht="16.5" thickBot="1">
      <c r="A8" s="121"/>
      <c r="B8" s="121"/>
      <c r="C8" s="121"/>
      <c r="D8" s="121"/>
      <c r="E8" s="121"/>
      <c r="F8" s="121"/>
    </row>
    <row r="9" spans="1:15" ht="78.75">
      <c r="A9" s="511" t="s">
        <v>256</v>
      </c>
      <c r="B9" s="511" t="s">
        <v>1410</v>
      </c>
      <c r="C9" s="511" t="s">
        <v>1413</v>
      </c>
      <c r="D9" s="511" t="s">
        <v>1414</v>
      </c>
      <c r="E9" s="511" t="s">
        <v>1411</v>
      </c>
      <c r="F9" s="511" t="s">
        <v>1412</v>
      </c>
      <c r="G9" s="511" t="s">
        <v>1415</v>
      </c>
      <c r="H9" s="511" t="s">
        <v>1416</v>
      </c>
    </row>
    <row r="10" spans="1:15">
      <c r="A10" s="508">
        <v>1</v>
      </c>
      <c r="B10" s="508">
        <v>2</v>
      </c>
      <c r="C10" s="508">
        <v>3</v>
      </c>
      <c r="D10" s="508">
        <v>4</v>
      </c>
      <c r="E10" s="508">
        <v>5</v>
      </c>
      <c r="F10" s="510">
        <v>6</v>
      </c>
      <c r="G10" s="510">
        <v>7</v>
      </c>
      <c r="H10" s="510">
        <v>8</v>
      </c>
    </row>
    <row r="11" spans="1:15">
      <c r="A11" s="512"/>
      <c r="B11" s="509"/>
      <c r="C11" s="509"/>
      <c r="D11" s="509"/>
      <c r="E11" s="522"/>
      <c r="F11" s="522"/>
      <c r="G11" s="522"/>
      <c r="H11" s="522"/>
    </row>
    <row r="12" spans="1:15" customFormat="1">
      <c r="A12" s="512"/>
      <c r="B12" s="509"/>
      <c r="C12" s="509"/>
      <c r="D12" s="509"/>
      <c r="E12" s="522"/>
      <c r="F12" s="522"/>
      <c r="G12" s="522"/>
      <c r="H12" s="522"/>
    </row>
    <row r="13" spans="1:15" customFormat="1">
      <c r="A13" s="512"/>
      <c r="B13" s="509"/>
      <c r="C13" s="509"/>
      <c r="D13" s="509"/>
      <c r="E13" s="522"/>
      <c r="F13" s="522"/>
      <c r="G13" s="522"/>
      <c r="H13" s="522"/>
    </row>
    <row r="14" spans="1:15" customFormat="1">
      <c r="A14" s="512"/>
      <c r="B14" s="509"/>
      <c r="C14" s="509"/>
      <c r="D14" s="509"/>
      <c r="E14" s="522"/>
      <c r="F14" s="522"/>
      <c r="G14" s="522"/>
      <c r="H14" s="522"/>
    </row>
    <row r="15" spans="1:15" customFormat="1">
      <c r="A15" s="512"/>
      <c r="B15" s="509"/>
      <c r="C15" s="509"/>
      <c r="D15" s="509"/>
      <c r="E15" s="522"/>
      <c r="F15" s="522"/>
      <c r="G15" s="522"/>
      <c r="H15" s="522"/>
    </row>
    <row r="16" spans="1:15" customFormat="1">
      <c r="A16" s="512"/>
      <c r="B16" s="509"/>
      <c r="C16" s="509"/>
      <c r="D16" s="509"/>
      <c r="E16" s="522"/>
      <c r="F16" s="522"/>
      <c r="G16" s="522"/>
      <c r="H16" s="522"/>
    </row>
    <row r="17" spans="1:8" customFormat="1">
      <c r="A17" s="512"/>
      <c r="B17" s="509"/>
      <c r="C17" s="509"/>
      <c r="D17" s="509"/>
      <c r="E17" s="522"/>
      <c r="F17" s="522"/>
      <c r="G17" s="522"/>
      <c r="H17" s="522"/>
    </row>
    <row r="18" spans="1:8" customFormat="1">
      <c r="A18" s="512"/>
      <c r="B18" s="509"/>
      <c r="C18" s="509"/>
      <c r="D18" s="509"/>
      <c r="E18" s="522"/>
      <c r="F18" s="522"/>
      <c r="G18" s="522"/>
      <c r="H18" s="522"/>
    </row>
    <row r="19" spans="1:8" customFormat="1">
      <c r="A19" s="512"/>
      <c r="B19" s="509"/>
      <c r="C19" s="509"/>
      <c r="D19" s="509"/>
      <c r="E19" s="522"/>
      <c r="F19" s="522"/>
      <c r="G19" s="522"/>
      <c r="H19" s="522"/>
    </row>
    <row r="20" spans="1:8" customFormat="1">
      <c r="A20" s="512"/>
      <c r="B20" s="509"/>
      <c r="C20" s="509"/>
      <c r="D20" s="509"/>
      <c r="E20" s="522"/>
      <c r="F20" s="522"/>
      <c r="G20" s="522"/>
      <c r="H20" s="522"/>
    </row>
    <row r="21" spans="1:8" customFormat="1">
      <c r="A21" s="512"/>
      <c r="B21" s="509"/>
      <c r="C21" s="509"/>
      <c r="D21" s="509"/>
      <c r="E21" s="522"/>
      <c r="F21" s="522"/>
      <c r="G21" s="522"/>
      <c r="H21" s="522"/>
    </row>
    <row r="22" spans="1:8" customFormat="1">
      <c r="A22" s="512"/>
      <c r="B22" s="509"/>
      <c r="C22" s="509"/>
      <c r="D22" s="509"/>
      <c r="E22" s="522"/>
      <c r="F22" s="522"/>
      <c r="G22" s="522"/>
      <c r="H22" s="522"/>
    </row>
    <row r="23" spans="1:8" customFormat="1">
      <c r="A23" s="512"/>
      <c r="B23" s="509"/>
      <c r="C23" s="509"/>
      <c r="D23" s="509"/>
      <c r="E23" s="522"/>
      <c r="F23" s="522"/>
      <c r="G23" s="522"/>
      <c r="H23" s="522"/>
    </row>
    <row r="24" spans="1:8" customFormat="1">
      <c r="A24" s="512"/>
      <c r="B24" s="509"/>
      <c r="C24" s="509"/>
      <c r="D24" s="509"/>
      <c r="E24" s="522"/>
      <c r="F24" s="522"/>
      <c r="G24" s="522"/>
      <c r="H24" s="522"/>
    </row>
    <row r="25" spans="1:8" customFormat="1">
      <c r="A25" s="512"/>
      <c r="B25" s="509"/>
      <c r="C25" s="509"/>
      <c r="D25" s="509"/>
      <c r="E25" s="522"/>
      <c r="F25" s="522"/>
      <c r="G25" s="522"/>
      <c r="H25" s="522"/>
    </row>
    <row r="26" spans="1:8" customFormat="1">
      <c r="A26" s="512"/>
      <c r="B26" s="509"/>
      <c r="C26" s="509"/>
      <c r="D26" s="509"/>
      <c r="E26" s="522"/>
      <c r="F26" s="522"/>
      <c r="G26" s="522"/>
      <c r="H26" s="522"/>
    </row>
    <row r="27" spans="1:8" customFormat="1">
      <c r="A27" s="512"/>
      <c r="B27" s="509"/>
      <c r="C27" s="509"/>
      <c r="D27" s="509"/>
      <c r="E27" s="522"/>
      <c r="F27" s="522"/>
      <c r="G27" s="522"/>
      <c r="H27" s="522"/>
    </row>
    <row r="28" spans="1:8" customFormat="1">
      <c r="A28" s="512"/>
      <c r="B28" s="509"/>
      <c r="C28" s="509"/>
      <c r="D28" s="509"/>
      <c r="E28" s="522"/>
      <c r="F28" s="522"/>
      <c r="G28" s="522"/>
      <c r="H28" s="522"/>
    </row>
    <row r="29" spans="1:8" customFormat="1">
      <c r="A29" s="512"/>
      <c r="B29" s="509"/>
      <c r="C29" s="509"/>
      <c r="D29" s="509"/>
      <c r="E29" s="522"/>
      <c r="F29" s="522"/>
      <c r="G29" s="522"/>
      <c r="H29" s="522"/>
    </row>
    <row r="30" spans="1:8" customFormat="1">
      <c r="A30" s="512"/>
      <c r="B30" s="509"/>
      <c r="C30" s="509"/>
      <c r="D30" s="509"/>
      <c r="E30" s="522"/>
      <c r="F30" s="522"/>
      <c r="G30" s="522"/>
      <c r="H30" s="522"/>
    </row>
    <row r="31" spans="1:8" customFormat="1">
      <c r="A31" s="512"/>
      <c r="B31" s="509"/>
      <c r="C31" s="509"/>
      <c r="D31" s="509"/>
      <c r="E31" s="522"/>
      <c r="F31" s="522"/>
      <c r="G31" s="522"/>
      <c r="H31" s="522"/>
    </row>
    <row r="32" spans="1:8" customFormat="1">
      <c r="A32" s="512"/>
      <c r="B32" s="509"/>
      <c r="C32" s="509"/>
      <c r="D32" s="509"/>
      <c r="E32" s="522"/>
      <c r="F32" s="522"/>
      <c r="G32" s="522"/>
      <c r="H32" s="522"/>
    </row>
    <row r="33" spans="1:8" customFormat="1">
      <c r="A33" s="512"/>
      <c r="B33" s="509"/>
      <c r="C33" s="509"/>
      <c r="D33" s="509"/>
      <c r="E33" s="522"/>
      <c r="F33" s="522"/>
      <c r="G33" s="522"/>
      <c r="H33" s="522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82BA-665D-4959-92B4-FE95E9F4F161}">
  <sheetPr codeName="Sheet91">
    <tabColor rgb="FF0070C0"/>
    <pageSetUpPr fitToPage="1"/>
  </sheetPr>
  <dimension ref="A1:L246"/>
  <sheetViews>
    <sheetView zoomScale="85" zoomScaleNormal="85" workbookViewId="0">
      <selection activeCell="H16" sqref="H16"/>
    </sheetView>
  </sheetViews>
  <sheetFormatPr defaultColWidth="9.140625" defaultRowHeight="15.75"/>
  <cols>
    <col min="1" max="1" width="16.42578125" style="43" bestFit="1" customWidth="1"/>
    <col min="2" max="2" width="32.85546875" style="43" customWidth="1"/>
    <col min="3" max="3" width="10.5703125" style="43" customWidth="1"/>
    <col min="4" max="4" width="16.42578125" style="43" bestFit="1" customWidth="1"/>
    <col min="5" max="5" width="68.42578125" style="43" customWidth="1"/>
    <col min="6" max="6" width="9.140625" style="43"/>
    <col min="7" max="7" width="23.85546875" style="43" bestFit="1" customWidth="1"/>
    <col min="8" max="8" width="51.85546875" style="43" bestFit="1" customWidth="1"/>
    <col min="9" max="9" width="9.140625" style="43"/>
    <col min="10" max="10" width="11" style="43" bestFit="1" customWidth="1"/>
    <col min="11" max="16384" width="9.140625" style="43"/>
  </cols>
  <sheetData>
    <row r="1" spans="1:12" s="42" customFormat="1">
      <c r="A1" s="264" t="s">
        <v>1402</v>
      </c>
      <c r="B1" s="264"/>
      <c r="D1" s="273" t="s">
        <v>1407</v>
      </c>
      <c r="E1" s="273"/>
    </row>
    <row r="2" spans="1:12">
      <c r="A2" s="265" t="s">
        <v>262</v>
      </c>
      <c r="B2" s="265" t="s">
        <v>263</v>
      </c>
      <c r="D2" s="277" t="s">
        <v>264</v>
      </c>
      <c r="E2" s="277" t="s">
        <v>265</v>
      </c>
      <c r="G2" s="274" t="s">
        <v>1423</v>
      </c>
      <c r="H2" s="271"/>
      <c r="J2" s="264" t="s">
        <v>1408</v>
      </c>
      <c r="K2" s="265"/>
      <c r="L2" s="265"/>
    </row>
    <row r="3" spans="1:12">
      <c r="A3" s="265" t="s">
        <v>765</v>
      </c>
      <c r="B3" s="265" t="s">
        <v>763</v>
      </c>
      <c r="D3" s="278" t="s">
        <v>268</v>
      </c>
      <c r="E3" s="278" t="s">
        <v>269</v>
      </c>
      <c r="G3" s="271" t="s">
        <v>991</v>
      </c>
      <c r="H3" s="271" t="s">
        <v>992</v>
      </c>
      <c r="J3" s="265" t="s">
        <v>1316</v>
      </c>
      <c r="K3" s="265"/>
      <c r="L3" s="265"/>
    </row>
    <row r="4" spans="1:12">
      <c r="A4" s="265" t="s">
        <v>766</v>
      </c>
      <c r="B4" s="265" t="s">
        <v>764</v>
      </c>
      <c r="D4" s="278" t="s">
        <v>272</v>
      </c>
      <c r="E4" s="278" t="s">
        <v>273</v>
      </c>
      <c r="G4" s="271" t="s">
        <v>993</v>
      </c>
      <c r="H4" s="271" t="s">
        <v>994</v>
      </c>
      <c r="J4" s="265" t="s">
        <v>1315</v>
      </c>
      <c r="K4" s="265"/>
      <c r="L4" s="265"/>
    </row>
    <row r="5" spans="1:12">
      <c r="A5" s="266" t="s">
        <v>767</v>
      </c>
      <c r="B5" s="266" t="s">
        <v>768</v>
      </c>
      <c r="D5" s="278" t="s">
        <v>276</v>
      </c>
      <c r="E5" s="278" t="s">
        <v>277</v>
      </c>
      <c r="G5" s="271" t="s">
        <v>995</v>
      </c>
      <c r="H5" s="271" t="s">
        <v>996</v>
      </c>
    </row>
    <row r="6" spans="1:12">
      <c r="A6" s="265" t="s">
        <v>266</v>
      </c>
      <c r="B6" s="265" t="s">
        <v>267</v>
      </c>
      <c r="D6" s="278" t="s">
        <v>280</v>
      </c>
      <c r="E6" s="278" t="s">
        <v>281</v>
      </c>
      <c r="G6" s="271" t="s">
        <v>997</v>
      </c>
      <c r="H6" s="271" t="s">
        <v>998</v>
      </c>
    </row>
    <row r="7" spans="1:12">
      <c r="A7" s="265" t="s">
        <v>270</v>
      </c>
      <c r="B7" s="265" t="s">
        <v>271</v>
      </c>
      <c r="D7" s="278" t="s">
        <v>283</v>
      </c>
      <c r="E7" s="278" t="s">
        <v>284</v>
      </c>
      <c r="G7" s="271" t="s">
        <v>999</v>
      </c>
      <c r="H7" s="271" t="s">
        <v>1000</v>
      </c>
    </row>
    <row r="8" spans="1:12">
      <c r="A8" s="265" t="s">
        <v>274</v>
      </c>
      <c r="B8" s="265" t="s">
        <v>275</v>
      </c>
      <c r="D8" s="278" t="s">
        <v>285</v>
      </c>
      <c r="E8" s="278" t="s">
        <v>286</v>
      </c>
      <c r="G8" s="271" t="s">
        <v>1001</v>
      </c>
      <c r="H8" s="271" t="s">
        <v>1002</v>
      </c>
    </row>
    <row r="9" spans="1:12">
      <c r="A9" s="265" t="s">
        <v>278</v>
      </c>
      <c r="B9" s="265" t="s">
        <v>279</v>
      </c>
      <c r="D9" s="278" t="s">
        <v>287</v>
      </c>
      <c r="E9" s="278" t="s">
        <v>288</v>
      </c>
      <c r="G9" s="271" t="s">
        <v>1003</v>
      </c>
      <c r="H9" s="271" t="s">
        <v>1004</v>
      </c>
    </row>
    <row r="10" spans="1:12">
      <c r="A10" s="265" t="s">
        <v>769</v>
      </c>
      <c r="B10" s="265" t="s">
        <v>770</v>
      </c>
      <c r="D10" s="278" t="s">
        <v>289</v>
      </c>
      <c r="E10" s="278" t="s">
        <v>290</v>
      </c>
      <c r="G10" s="271" t="s">
        <v>1005</v>
      </c>
      <c r="H10" s="271" t="s">
        <v>1006</v>
      </c>
    </row>
    <row r="11" spans="1:12">
      <c r="A11" s="265" t="s">
        <v>282</v>
      </c>
      <c r="B11" s="265" t="s">
        <v>282</v>
      </c>
      <c r="D11" s="278" t="s">
        <v>291</v>
      </c>
      <c r="E11" s="278" t="s">
        <v>292</v>
      </c>
      <c r="G11" s="271" t="s">
        <v>1007</v>
      </c>
      <c r="H11" s="271" t="s">
        <v>1008</v>
      </c>
    </row>
    <row r="12" spans="1:12">
      <c r="D12" s="278" t="s">
        <v>293</v>
      </c>
      <c r="E12" s="278" t="s">
        <v>294</v>
      </c>
      <c r="G12" s="271" t="s">
        <v>1009</v>
      </c>
      <c r="H12" s="271" t="s">
        <v>1010</v>
      </c>
    </row>
    <row r="13" spans="1:12">
      <c r="D13" s="278" t="s">
        <v>295</v>
      </c>
      <c r="E13" s="278" t="s">
        <v>296</v>
      </c>
      <c r="G13" s="271" t="s">
        <v>1011</v>
      </c>
      <c r="H13" s="271" t="s">
        <v>1012</v>
      </c>
    </row>
    <row r="14" spans="1:12">
      <c r="D14" s="278" t="s">
        <v>297</v>
      </c>
      <c r="E14" s="278" t="s">
        <v>298</v>
      </c>
      <c r="G14" s="271" t="s">
        <v>1013</v>
      </c>
      <c r="H14" s="271" t="s">
        <v>1014</v>
      </c>
    </row>
    <row r="15" spans="1:12">
      <c r="D15" s="278" t="s">
        <v>299</v>
      </c>
      <c r="E15" s="278" t="s">
        <v>300</v>
      </c>
      <c r="G15" s="271" t="s">
        <v>1015</v>
      </c>
      <c r="H15" s="271" t="s">
        <v>1016</v>
      </c>
    </row>
    <row r="16" spans="1:12">
      <c r="A16" s="267" t="s">
        <v>1403</v>
      </c>
      <c r="B16" s="250"/>
      <c r="D16" s="278" t="s">
        <v>301</v>
      </c>
      <c r="E16" s="278" t="s">
        <v>302</v>
      </c>
      <c r="G16" s="271" t="s">
        <v>1017</v>
      </c>
      <c r="H16" s="271" t="s">
        <v>1018</v>
      </c>
    </row>
    <row r="17" spans="1:8">
      <c r="A17" s="250" t="s">
        <v>762</v>
      </c>
      <c r="B17" s="250" t="s">
        <v>778</v>
      </c>
      <c r="D17" s="278" t="s">
        <v>303</v>
      </c>
      <c r="E17" s="278" t="s">
        <v>304</v>
      </c>
      <c r="G17" s="271" t="s">
        <v>1019</v>
      </c>
      <c r="H17" s="271" t="s">
        <v>1020</v>
      </c>
    </row>
    <row r="18" spans="1:8">
      <c r="A18" s="250" t="s">
        <v>761</v>
      </c>
      <c r="B18" s="250" t="s">
        <v>777</v>
      </c>
      <c r="D18" s="278" t="s">
        <v>305</v>
      </c>
      <c r="E18" s="278" t="s">
        <v>306</v>
      </c>
      <c r="G18" s="271" t="s">
        <v>1021</v>
      </c>
      <c r="H18" s="271" t="s">
        <v>1022</v>
      </c>
    </row>
    <row r="19" spans="1:8">
      <c r="D19" s="278" t="s">
        <v>307</v>
      </c>
      <c r="E19" s="278" t="s">
        <v>308</v>
      </c>
      <c r="G19" s="271" t="s">
        <v>1023</v>
      </c>
      <c r="H19" s="271" t="s">
        <v>1024</v>
      </c>
    </row>
    <row r="20" spans="1:8">
      <c r="D20" s="278" t="s">
        <v>309</v>
      </c>
      <c r="E20" s="278" t="s">
        <v>310</v>
      </c>
      <c r="G20" s="271" t="s">
        <v>1025</v>
      </c>
      <c r="H20" s="271" t="s">
        <v>1026</v>
      </c>
    </row>
    <row r="21" spans="1:8">
      <c r="A21" s="244"/>
      <c r="D21" s="278" t="s">
        <v>311</v>
      </c>
      <c r="E21" s="278" t="s">
        <v>312</v>
      </c>
      <c r="G21" s="271" t="s">
        <v>1027</v>
      </c>
      <c r="H21" s="271" t="s">
        <v>1028</v>
      </c>
    </row>
    <row r="22" spans="1:8">
      <c r="A22" s="270" t="s">
        <v>1404</v>
      </c>
      <c r="B22" s="271"/>
      <c r="D22" s="278" t="s">
        <v>313</v>
      </c>
      <c r="E22" s="278" t="s">
        <v>314</v>
      </c>
      <c r="G22" s="271" t="s">
        <v>1029</v>
      </c>
      <c r="H22" s="271" t="s">
        <v>1030</v>
      </c>
    </row>
    <row r="23" spans="1:8">
      <c r="A23" s="271" t="s">
        <v>773</v>
      </c>
      <c r="B23" s="271"/>
      <c r="D23" s="278" t="s">
        <v>315</v>
      </c>
      <c r="E23" s="278" t="s">
        <v>316</v>
      </c>
      <c r="G23" s="271" t="s">
        <v>1031</v>
      </c>
      <c r="H23" s="271" t="s">
        <v>1032</v>
      </c>
    </row>
    <row r="24" spans="1:8">
      <c r="A24" s="271" t="s">
        <v>774</v>
      </c>
      <c r="B24" s="271"/>
      <c r="D24" s="278" t="s">
        <v>317</v>
      </c>
      <c r="E24" s="278" t="s">
        <v>318</v>
      </c>
      <c r="G24" s="271" t="s">
        <v>1033</v>
      </c>
      <c r="H24" s="271" t="s">
        <v>1034</v>
      </c>
    </row>
    <row r="25" spans="1:8">
      <c r="D25" s="278" t="s">
        <v>319</v>
      </c>
      <c r="E25" s="278" t="s">
        <v>320</v>
      </c>
      <c r="G25" s="271" t="s">
        <v>1035</v>
      </c>
      <c r="H25" s="271" t="s">
        <v>1036</v>
      </c>
    </row>
    <row r="26" spans="1:8">
      <c r="D26" s="278" t="s">
        <v>321</v>
      </c>
      <c r="E26" s="278" t="s">
        <v>322</v>
      </c>
      <c r="G26" s="271" t="s">
        <v>1037</v>
      </c>
      <c r="H26" s="271" t="s">
        <v>1038</v>
      </c>
    </row>
    <row r="27" spans="1:8">
      <c r="A27" s="275" t="s">
        <v>1405</v>
      </c>
      <c r="B27" s="275"/>
      <c r="D27" s="278" t="s">
        <v>323</v>
      </c>
      <c r="E27" s="278" t="s">
        <v>324</v>
      </c>
      <c r="G27" s="271" t="s">
        <v>1039</v>
      </c>
      <c r="H27" s="271" t="s">
        <v>1040</v>
      </c>
    </row>
    <row r="28" spans="1:8">
      <c r="A28" s="269" t="s">
        <v>262</v>
      </c>
      <c r="B28" s="269" t="s">
        <v>263</v>
      </c>
      <c r="D28" s="278" t="s">
        <v>325</v>
      </c>
      <c r="E28" s="278" t="s">
        <v>326</v>
      </c>
      <c r="G28" s="271" t="s">
        <v>1041</v>
      </c>
      <c r="H28" s="271" t="s">
        <v>1042</v>
      </c>
    </row>
    <row r="29" spans="1:8">
      <c r="A29" s="269" t="s">
        <v>765</v>
      </c>
      <c r="B29" s="269" t="s">
        <v>763</v>
      </c>
      <c r="D29" s="278" t="s">
        <v>327</v>
      </c>
      <c r="E29" s="278" t="s">
        <v>328</v>
      </c>
      <c r="G29" s="271" t="s">
        <v>1043</v>
      </c>
      <c r="H29" s="271" t="s">
        <v>1044</v>
      </c>
    </row>
    <row r="30" spans="1:8">
      <c r="A30" s="276" t="s">
        <v>767</v>
      </c>
      <c r="B30" s="276" t="s">
        <v>768</v>
      </c>
      <c r="D30" s="278" t="s">
        <v>329</v>
      </c>
      <c r="E30" s="278" t="s">
        <v>330</v>
      </c>
      <c r="G30" s="271" t="s">
        <v>1045</v>
      </c>
      <c r="H30" s="271" t="s">
        <v>1046</v>
      </c>
    </row>
    <row r="31" spans="1:8">
      <c r="A31" s="269" t="s">
        <v>266</v>
      </c>
      <c r="B31" s="269" t="s">
        <v>267</v>
      </c>
      <c r="D31" s="278" t="s">
        <v>331</v>
      </c>
      <c r="E31" s="278" t="s">
        <v>332</v>
      </c>
      <c r="G31" s="271" t="s">
        <v>1047</v>
      </c>
      <c r="H31" s="271" t="s">
        <v>1048</v>
      </c>
    </row>
    <row r="32" spans="1:8">
      <c r="A32" s="269" t="s">
        <v>270</v>
      </c>
      <c r="B32" s="269" t="s">
        <v>271</v>
      </c>
      <c r="D32" s="278" t="s">
        <v>163</v>
      </c>
      <c r="E32" s="278" t="s">
        <v>333</v>
      </c>
      <c r="G32" s="271" t="s">
        <v>1049</v>
      </c>
      <c r="H32" s="271" t="s">
        <v>1050</v>
      </c>
    </row>
    <row r="33" spans="1:8">
      <c r="A33" s="269" t="s">
        <v>274</v>
      </c>
      <c r="B33" s="269" t="s">
        <v>275</v>
      </c>
      <c r="D33" s="278" t="s">
        <v>334</v>
      </c>
      <c r="E33" s="278" t="s">
        <v>335</v>
      </c>
      <c r="G33" s="271" t="s">
        <v>1051</v>
      </c>
      <c r="H33" s="271" t="s">
        <v>1052</v>
      </c>
    </row>
    <row r="34" spans="1:8">
      <c r="A34" s="269" t="s">
        <v>282</v>
      </c>
      <c r="B34" s="269" t="s">
        <v>282</v>
      </c>
      <c r="D34" s="278" t="s">
        <v>336</v>
      </c>
      <c r="E34" s="278" t="s">
        <v>337</v>
      </c>
      <c r="G34" s="271" t="s">
        <v>1053</v>
      </c>
      <c r="H34" s="271" t="s">
        <v>1054</v>
      </c>
    </row>
    <row r="35" spans="1:8">
      <c r="D35" s="278" t="s">
        <v>338</v>
      </c>
      <c r="E35" s="278" t="s">
        <v>339</v>
      </c>
      <c r="G35" s="271" t="s">
        <v>1055</v>
      </c>
      <c r="H35" s="271" t="s">
        <v>1056</v>
      </c>
    </row>
    <row r="36" spans="1:8">
      <c r="D36" s="278" t="s">
        <v>340</v>
      </c>
      <c r="E36" s="278" t="s">
        <v>341</v>
      </c>
      <c r="G36" s="271" t="s">
        <v>1057</v>
      </c>
      <c r="H36" s="271" t="s">
        <v>1058</v>
      </c>
    </row>
    <row r="37" spans="1:8">
      <c r="A37" s="272" t="s">
        <v>1406</v>
      </c>
      <c r="B37" s="268"/>
      <c r="D37" s="278" t="s">
        <v>342</v>
      </c>
      <c r="E37" s="278" t="s">
        <v>343</v>
      </c>
      <c r="G37" s="271" t="s">
        <v>1059</v>
      </c>
      <c r="H37" s="271" t="s">
        <v>1060</v>
      </c>
    </row>
    <row r="38" spans="1:8">
      <c r="A38" s="268" t="s">
        <v>1333</v>
      </c>
      <c r="B38" s="268" t="s">
        <v>1339</v>
      </c>
      <c r="D38" s="278" t="s">
        <v>344</v>
      </c>
      <c r="E38" s="278" t="s">
        <v>345</v>
      </c>
      <c r="G38" s="271" t="s">
        <v>1061</v>
      </c>
      <c r="H38" s="271" t="s">
        <v>1062</v>
      </c>
    </row>
    <row r="39" spans="1:8">
      <c r="A39" s="268" t="s">
        <v>1334</v>
      </c>
      <c r="B39" s="268" t="s">
        <v>1340</v>
      </c>
      <c r="D39" s="278" t="s">
        <v>346</v>
      </c>
      <c r="E39" s="278" t="s">
        <v>347</v>
      </c>
      <c r="G39" s="271" t="s">
        <v>1063</v>
      </c>
      <c r="H39" s="271" t="s">
        <v>1064</v>
      </c>
    </row>
    <row r="40" spans="1:8">
      <c r="A40" s="268" t="s">
        <v>1335</v>
      </c>
      <c r="B40" s="268" t="s">
        <v>275</v>
      </c>
      <c r="D40" s="278" t="s">
        <v>348</v>
      </c>
      <c r="E40" s="278" t="s">
        <v>349</v>
      </c>
      <c r="G40" s="271" t="s">
        <v>1065</v>
      </c>
      <c r="H40" s="271" t="s">
        <v>1066</v>
      </c>
    </row>
    <row r="41" spans="1:8">
      <c r="A41" s="268" t="s">
        <v>266</v>
      </c>
      <c r="B41" s="268" t="s">
        <v>267</v>
      </c>
      <c r="D41" s="278" t="s">
        <v>350</v>
      </c>
      <c r="E41" s="278" t="s">
        <v>351</v>
      </c>
      <c r="G41" s="271" t="s">
        <v>1067</v>
      </c>
      <c r="H41" s="271" t="s">
        <v>1068</v>
      </c>
    </row>
    <row r="42" spans="1:8">
      <c r="D42" s="278" t="s">
        <v>352</v>
      </c>
      <c r="E42" s="278" t="s">
        <v>353</v>
      </c>
      <c r="G42" s="271" t="s">
        <v>1069</v>
      </c>
      <c r="H42" s="271" t="s">
        <v>1070</v>
      </c>
    </row>
    <row r="43" spans="1:8">
      <c r="D43" s="278" t="s">
        <v>354</v>
      </c>
      <c r="E43" s="278" t="s">
        <v>355</v>
      </c>
      <c r="G43" s="271" t="s">
        <v>1071</v>
      </c>
      <c r="H43" s="271" t="s">
        <v>1072</v>
      </c>
    </row>
    <row r="44" spans="1:8">
      <c r="D44" s="278" t="s">
        <v>356</v>
      </c>
      <c r="E44" s="278" t="s">
        <v>357</v>
      </c>
      <c r="G44" s="271" t="s">
        <v>1073</v>
      </c>
      <c r="H44" s="271" t="s">
        <v>1074</v>
      </c>
    </row>
    <row r="45" spans="1:8">
      <c r="D45" s="278" t="s">
        <v>358</v>
      </c>
      <c r="E45" s="278" t="s">
        <v>359</v>
      </c>
      <c r="G45" s="271" t="s">
        <v>1075</v>
      </c>
      <c r="H45" s="271" t="s">
        <v>1076</v>
      </c>
    </row>
    <row r="46" spans="1:8">
      <c r="D46" s="278" t="s">
        <v>360</v>
      </c>
      <c r="E46" s="278" t="s">
        <v>361</v>
      </c>
      <c r="G46" s="271" t="s">
        <v>1077</v>
      </c>
      <c r="H46" s="271" t="s">
        <v>1078</v>
      </c>
    </row>
    <row r="47" spans="1:8">
      <c r="D47" s="278" t="s">
        <v>362</v>
      </c>
      <c r="E47" s="278" t="s">
        <v>363</v>
      </c>
      <c r="G47" s="271" t="s">
        <v>1079</v>
      </c>
      <c r="H47" s="271" t="s">
        <v>1080</v>
      </c>
    </row>
    <row r="48" spans="1:8">
      <c r="D48" s="278" t="s">
        <v>364</v>
      </c>
      <c r="E48" s="278" t="s">
        <v>365</v>
      </c>
      <c r="G48" s="271" t="s">
        <v>1081</v>
      </c>
      <c r="H48" s="271" t="s">
        <v>1082</v>
      </c>
    </row>
    <row r="49" spans="4:8">
      <c r="D49" s="278" t="s">
        <v>366</v>
      </c>
      <c r="E49" s="278" t="s">
        <v>367</v>
      </c>
      <c r="G49" s="271" t="s">
        <v>1083</v>
      </c>
      <c r="H49" s="271" t="s">
        <v>1084</v>
      </c>
    </row>
    <row r="50" spans="4:8">
      <c r="D50" s="278" t="s">
        <v>368</v>
      </c>
      <c r="E50" s="278" t="s">
        <v>369</v>
      </c>
      <c r="G50" s="271" t="s">
        <v>1085</v>
      </c>
      <c r="H50" s="271" t="s">
        <v>1086</v>
      </c>
    </row>
    <row r="51" spans="4:8">
      <c r="D51" s="278" t="s">
        <v>370</v>
      </c>
      <c r="E51" s="278" t="s">
        <v>371</v>
      </c>
      <c r="G51" s="271" t="s">
        <v>1087</v>
      </c>
      <c r="H51" s="271" t="s">
        <v>1088</v>
      </c>
    </row>
    <row r="52" spans="4:8">
      <c r="D52" s="278" t="s">
        <v>372</v>
      </c>
      <c r="E52" s="278" t="s">
        <v>373</v>
      </c>
      <c r="G52" s="271" t="s">
        <v>1089</v>
      </c>
      <c r="H52" s="271" t="s">
        <v>1090</v>
      </c>
    </row>
    <row r="53" spans="4:8">
      <c r="D53" s="278" t="s">
        <v>374</v>
      </c>
      <c r="E53" s="278" t="s">
        <v>375</v>
      </c>
      <c r="G53" s="271" t="s">
        <v>1091</v>
      </c>
      <c r="H53" s="271" t="s">
        <v>1092</v>
      </c>
    </row>
    <row r="54" spans="4:8">
      <c r="D54" s="278" t="s">
        <v>376</v>
      </c>
      <c r="E54" s="278" t="s">
        <v>377</v>
      </c>
      <c r="G54" s="271" t="s">
        <v>1093</v>
      </c>
      <c r="H54" s="271" t="s">
        <v>1094</v>
      </c>
    </row>
    <row r="55" spans="4:8">
      <c r="D55" s="278" t="s">
        <v>378</v>
      </c>
      <c r="E55" s="278" t="s">
        <v>379</v>
      </c>
      <c r="G55" s="271" t="s">
        <v>1095</v>
      </c>
      <c r="H55" s="271" t="s">
        <v>1096</v>
      </c>
    </row>
    <row r="56" spans="4:8">
      <c r="D56" s="278" t="s">
        <v>380</v>
      </c>
      <c r="E56" s="278" t="s">
        <v>381</v>
      </c>
      <c r="G56" s="271" t="s">
        <v>1097</v>
      </c>
      <c r="H56" s="271" t="s">
        <v>1098</v>
      </c>
    </row>
    <row r="57" spans="4:8">
      <c r="D57" s="278" t="s">
        <v>382</v>
      </c>
      <c r="E57" s="278" t="s">
        <v>383</v>
      </c>
      <c r="G57" s="271" t="s">
        <v>1099</v>
      </c>
      <c r="H57" s="271" t="s">
        <v>1100</v>
      </c>
    </row>
    <row r="58" spans="4:8">
      <c r="D58" s="278" t="s">
        <v>384</v>
      </c>
      <c r="E58" s="278" t="s">
        <v>385</v>
      </c>
      <c r="G58" s="271" t="s">
        <v>1101</v>
      </c>
      <c r="H58" s="271" t="s">
        <v>1102</v>
      </c>
    </row>
    <row r="59" spans="4:8">
      <c r="D59" s="278" t="s">
        <v>386</v>
      </c>
      <c r="E59" s="278" t="s">
        <v>387</v>
      </c>
      <c r="G59" s="271" t="s">
        <v>1103</v>
      </c>
      <c r="H59" s="271" t="s">
        <v>1104</v>
      </c>
    </row>
    <row r="60" spans="4:8">
      <c r="D60" s="278" t="s">
        <v>388</v>
      </c>
      <c r="E60" s="278" t="s">
        <v>389</v>
      </c>
      <c r="G60" s="271" t="s">
        <v>1105</v>
      </c>
      <c r="H60" s="271" t="s">
        <v>1106</v>
      </c>
    </row>
    <row r="61" spans="4:8">
      <c r="D61" s="278" t="s">
        <v>390</v>
      </c>
      <c r="E61" s="278" t="s">
        <v>391</v>
      </c>
      <c r="G61" s="271" t="s">
        <v>1107</v>
      </c>
      <c r="H61" s="271" t="s">
        <v>1108</v>
      </c>
    </row>
    <row r="62" spans="4:8">
      <c r="D62" s="278" t="s">
        <v>392</v>
      </c>
      <c r="E62" s="278" t="s">
        <v>393</v>
      </c>
      <c r="G62" s="271" t="s">
        <v>1109</v>
      </c>
      <c r="H62" s="271" t="s">
        <v>1110</v>
      </c>
    </row>
    <row r="63" spans="4:8">
      <c r="D63" s="278" t="s">
        <v>394</v>
      </c>
      <c r="E63" s="278" t="s">
        <v>395</v>
      </c>
      <c r="G63" s="271" t="s">
        <v>1111</v>
      </c>
      <c r="H63" s="271" t="s">
        <v>1112</v>
      </c>
    </row>
    <row r="64" spans="4:8">
      <c r="D64" s="278" t="s">
        <v>396</v>
      </c>
      <c r="E64" s="278" t="s">
        <v>397</v>
      </c>
      <c r="G64" s="271" t="s">
        <v>1113</v>
      </c>
      <c r="H64" s="271" t="s">
        <v>1114</v>
      </c>
    </row>
    <row r="65" spans="4:8">
      <c r="D65" s="278" t="s">
        <v>398</v>
      </c>
      <c r="E65" s="278" t="s">
        <v>399</v>
      </c>
      <c r="G65" s="271" t="s">
        <v>1115</v>
      </c>
      <c r="H65" s="271" t="s">
        <v>1116</v>
      </c>
    </row>
    <row r="66" spans="4:8">
      <c r="D66" s="278" t="s">
        <v>400</v>
      </c>
      <c r="E66" s="278" t="s">
        <v>401</v>
      </c>
      <c r="G66" s="271" t="s">
        <v>1117</v>
      </c>
      <c r="H66" s="271" t="s">
        <v>1118</v>
      </c>
    </row>
    <row r="67" spans="4:8">
      <c r="D67" s="278" t="s">
        <v>402</v>
      </c>
      <c r="E67" s="278" t="s">
        <v>403</v>
      </c>
      <c r="G67" s="271" t="s">
        <v>1119</v>
      </c>
      <c r="H67" s="271" t="s">
        <v>1120</v>
      </c>
    </row>
    <row r="68" spans="4:8">
      <c r="D68" s="278" t="s">
        <v>404</v>
      </c>
      <c r="E68" s="278" t="s">
        <v>405</v>
      </c>
      <c r="G68" s="271" t="s">
        <v>1121</v>
      </c>
      <c r="H68" s="271" t="s">
        <v>1122</v>
      </c>
    </row>
    <row r="69" spans="4:8">
      <c r="D69" s="278" t="s">
        <v>406</v>
      </c>
      <c r="E69" s="278" t="s">
        <v>407</v>
      </c>
      <c r="G69" s="271" t="s">
        <v>1123</v>
      </c>
      <c r="H69" s="271" t="s">
        <v>1124</v>
      </c>
    </row>
    <row r="70" spans="4:8">
      <c r="D70" s="278" t="s">
        <v>408</v>
      </c>
      <c r="E70" s="278" t="s">
        <v>409</v>
      </c>
      <c r="G70" s="271" t="s">
        <v>1125</v>
      </c>
      <c r="H70" s="271" t="s">
        <v>1126</v>
      </c>
    </row>
    <row r="71" spans="4:8">
      <c r="D71" s="278" t="s">
        <v>410</v>
      </c>
      <c r="E71" s="278" t="s">
        <v>411</v>
      </c>
      <c r="G71" s="271" t="s">
        <v>1127</v>
      </c>
      <c r="H71" s="271" t="s">
        <v>1128</v>
      </c>
    </row>
    <row r="72" spans="4:8">
      <c r="D72" s="278" t="s">
        <v>412</v>
      </c>
      <c r="E72" s="278" t="s">
        <v>413</v>
      </c>
      <c r="G72" s="271" t="s">
        <v>1129</v>
      </c>
      <c r="H72" s="271" t="s">
        <v>1130</v>
      </c>
    </row>
    <row r="73" spans="4:8">
      <c r="D73" s="278" t="s">
        <v>414</v>
      </c>
      <c r="E73" s="278" t="s">
        <v>415</v>
      </c>
      <c r="G73" s="271" t="s">
        <v>1131</v>
      </c>
      <c r="H73" s="271" t="s">
        <v>1132</v>
      </c>
    </row>
    <row r="74" spans="4:8">
      <c r="D74" s="278" t="s">
        <v>416</v>
      </c>
      <c r="E74" s="278" t="s">
        <v>417</v>
      </c>
      <c r="G74" s="271" t="s">
        <v>1133</v>
      </c>
      <c r="H74" s="271" t="s">
        <v>1134</v>
      </c>
    </row>
    <row r="75" spans="4:8">
      <c r="D75" s="278" t="s">
        <v>418</v>
      </c>
      <c r="E75" s="278" t="s">
        <v>419</v>
      </c>
      <c r="G75" s="271" t="s">
        <v>1135</v>
      </c>
      <c r="H75" s="271" t="s">
        <v>1136</v>
      </c>
    </row>
    <row r="76" spans="4:8">
      <c r="D76" s="278" t="s">
        <v>420</v>
      </c>
      <c r="E76" s="278" t="s">
        <v>421</v>
      </c>
      <c r="G76" s="271" t="s">
        <v>1137</v>
      </c>
      <c r="H76" s="271" t="s">
        <v>1138</v>
      </c>
    </row>
    <row r="77" spans="4:8">
      <c r="D77" s="278" t="s">
        <v>422</v>
      </c>
      <c r="E77" s="278" t="s">
        <v>423</v>
      </c>
      <c r="G77" s="271" t="s">
        <v>1139</v>
      </c>
      <c r="H77" s="271" t="s">
        <v>1140</v>
      </c>
    </row>
    <row r="78" spans="4:8">
      <c r="D78" s="278" t="s">
        <v>424</v>
      </c>
      <c r="E78" s="278" t="s">
        <v>425</v>
      </c>
      <c r="G78" s="271" t="s">
        <v>1141</v>
      </c>
      <c r="H78" s="271" t="s">
        <v>1142</v>
      </c>
    </row>
    <row r="79" spans="4:8">
      <c r="D79" s="278" t="s">
        <v>426</v>
      </c>
      <c r="E79" s="278" t="s">
        <v>427</v>
      </c>
      <c r="G79" s="271" t="s">
        <v>1143</v>
      </c>
      <c r="H79" s="271" t="s">
        <v>1144</v>
      </c>
    </row>
    <row r="80" spans="4:8">
      <c r="D80" s="278" t="s">
        <v>428</v>
      </c>
      <c r="E80" s="278" t="s">
        <v>429</v>
      </c>
      <c r="G80" s="271" t="s">
        <v>1145</v>
      </c>
      <c r="H80" s="271" t="s">
        <v>1146</v>
      </c>
    </row>
    <row r="81" spans="4:8">
      <c r="D81" s="277" t="s">
        <v>430</v>
      </c>
      <c r="E81" s="278" t="s">
        <v>431</v>
      </c>
      <c r="G81" s="271" t="s">
        <v>1147</v>
      </c>
      <c r="H81" s="271" t="s">
        <v>1148</v>
      </c>
    </row>
    <row r="82" spans="4:8">
      <c r="D82" s="278" t="s">
        <v>432</v>
      </c>
      <c r="E82" s="278" t="s">
        <v>433</v>
      </c>
      <c r="G82" s="271" t="s">
        <v>1149</v>
      </c>
      <c r="H82" s="271" t="s">
        <v>1150</v>
      </c>
    </row>
    <row r="83" spans="4:8">
      <c r="D83" s="278" t="s">
        <v>434</v>
      </c>
      <c r="E83" s="278" t="s">
        <v>435</v>
      </c>
      <c r="G83" s="271" t="s">
        <v>1151</v>
      </c>
      <c r="H83" s="271" t="s">
        <v>1152</v>
      </c>
    </row>
    <row r="84" spans="4:8">
      <c r="D84" s="278" t="s">
        <v>436</v>
      </c>
      <c r="E84" s="278" t="s">
        <v>437</v>
      </c>
      <c r="G84" s="271" t="s">
        <v>1153</v>
      </c>
      <c r="H84" s="271" t="s">
        <v>1154</v>
      </c>
    </row>
    <row r="85" spans="4:8">
      <c r="D85" s="278" t="s">
        <v>438</v>
      </c>
      <c r="E85" s="278" t="s">
        <v>439</v>
      </c>
      <c r="G85" s="271" t="s">
        <v>1155</v>
      </c>
      <c r="H85" s="271" t="s">
        <v>1156</v>
      </c>
    </row>
    <row r="86" spans="4:8">
      <c r="D86" s="278" t="s">
        <v>440</v>
      </c>
      <c r="E86" s="278" t="s">
        <v>441</v>
      </c>
      <c r="G86" s="271" t="s">
        <v>1157</v>
      </c>
      <c r="H86" s="271" t="s">
        <v>1158</v>
      </c>
    </row>
    <row r="87" spans="4:8">
      <c r="D87" s="278" t="s">
        <v>442</v>
      </c>
      <c r="E87" s="278" t="s">
        <v>443</v>
      </c>
      <c r="G87" s="271" t="s">
        <v>1159</v>
      </c>
      <c r="H87" s="271" t="s">
        <v>1160</v>
      </c>
    </row>
    <row r="88" spans="4:8">
      <c r="D88" s="278" t="s">
        <v>444</v>
      </c>
      <c r="E88" s="278" t="s">
        <v>445</v>
      </c>
      <c r="G88" s="271" t="s">
        <v>1161</v>
      </c>
      <c r="H88" s="271" t="s">
        <v>1162</v>
      </c>
    </row>
    <row r="89" spans="4:8">
      <c r="D89" s="278" t="s">
        <v>446</v>
      </c>
      <c r="E89" s="278" t="s">
        <v>447</v>
      </c>
      <c r="G89" s="271" t="s">
        <v>1163</v>
      </c>
      <c r="H89" s="271" t="s">
        <v>1164</v>
      </c>
    </row>
    <row r="90" spans="4:8">
      <c r="D90" s="277" t="s">
        <v>448</v>
      </c>
      <c r="E90" s="278" t="s">
        <v>449</v>
      </c>
      <c r="G90" s="271" t="s">
        <v>1165</v>
      </c>
      <c r="H90" s="271" t="s">
        <v>1166</v>
      </c>
    </row>
    <row r="91" spans="4:8">
      <c r="D91" s="278" t="s">
        <v>450</v>
      </c>
      <c r="E91" s="278" t="s">
        <v>451</v>
      </c>
      <c r="G91" s="271" t="s">
        <v>1167</v>
      </c>
      <c r="H91" s="271" t="s">
        <v>1168</v>
      </c>
    </row>
    <row r="92" spans="4:8">
      <c r="D92" s="278" t="s">
        <v>452</v>
      </c>
      <c r="E92" s="278" t="s">
        <v>453</v>
      </c>
      <c r="G92" s="271" t="s">
        <v>1169</v>
      </c>
      <c r="H92" s="271" t="s">
        <v>1170</v>
      </c>
    </row>
    <row r="93" spans="4:8">
      <c r="D93" s="278" t="s">
        <v>454</v>
      </c>
      <c r="E93" s="278" t="s">
        <v>455</v>
      </c>
      <c r="G93" s="271" t="s">
        <v>1171</v>
      </c>
      <c r="H93" s="271" t="s">
        <v>1172</v>
      </c>
    </row>
    <row r="94" spans="4:8">
      <c r="D94" s="278" t="s">
        <v>456</v>
      </c>
      <c r="E94" s="278" t="s">
        <v>457</v>
      </c>
      <c r="G94" s="271" t="s">
        <v>1173</v>
      </c>
      <c r="H94" s="271" t="s">
        <v>1174</v>
      </c>
    </row>
    <row r="95" spans="4:8">
      <c r="D95" s="278" t="s">
        <v>458</v>
      </c>
      <c r="E95" s="278" t="s">
        <v>459</v>
      </c>
      <c r="G95" s="271" t="s">
        <v>1175</v>
      </c>
      <c r="H95" s="271" t="s">
        <v>1176</v>
      </c>
    </row>
    <row r="96" spans="4:8">
      <c r="D96" s="278" t="s">
        <v>460</v>
      </c>
      <c r="E96" s="278" t="s">
        <v>461</v>
      </c>
      <c r="G96" s="271" t="s">
        <v>1177</v>
      </c>
      <c r="H96" s="271" t="s">
        <v>1178</v>
      </c>
    </row>
    <row r="97" spans="4:8">
      <c r="D97" s="278" t="s">
        <v>462</v>
      </c>
      <c r="E97" s="278" t="s">
        <v>463</v>
      </c>
      <c r="G97" s="271" t="s">
        <v>1179</v>
      </c>
      <c r="H97" s="271" t="s">
        <v>1180</v>
      </c>
    </row>
    <row r="98" spans="4:8">
      <c r="D98" s="278" t="s">
        <v>464</v>
      </c>
      <c r="E98" s="278" t="s">
        <v>465</v>
      </c>
      <c r="G98" s="271" t="s">
        <v>1181</v>
      </c>
      <c r="H98" s="271" t="s">
        <v>1182</v>
      </c>
    </row>
    <row r="99" spans="4:8">
      <c r="D99" s="278" t="s">
        <v>466</v>
      </c>
      <c r="E99" s="278" t="s">
        <v>467</v>
      </c>
      <c r="G99" s="271" t="s">
        <v>1183</v>
      </c>
      <c r="H99" s="271" t="s">
        <v>1184</v>
      </c>
    </row>
    <row r="100" spans="4:8">
      <c r="D100" s="278" t="s">
        <v>468</v>
      </c>
      <c r="E100" s="278" t="s">
        <v>469</v>
      </c>
      <c r="G100" s="271" t="s">
        <v>1185</v>
      </c>
      <c r="H100" s="271" t="s">
        <v>1186</v>
      </c>
    </row>
    <row r="101" spans="4:8">
      <c r="D101" s="278" t="s">
        <v>470</v>
      </c>
      <c r="E101" s="278" t="s">
        <v>471</v>
      </c>
      <c r="G101" s="271" t="s">
        <v>1187</v>
      </c>
      <c r="H101" s="271" t="s">
        <v>1188</v>
      </c>
    </row>
    <row r="102" spans="4:8">
      <c r="D102" s="278" t="s">
        <v>472</v>
      </c>
      <c r="E102" s="278" t="s">
        <v>473</v>
      </c>
      <c r="G102" s="271" t="s">
        <v>1189</v>
      </c>
      <c r="H102" s="271" t="s">
        <v>1190</v>
      </c>
    </row>
    <row r="103" spans="4:8">
      <c r="D103" s="278" t="s">
        <v>474</v>
      </c>
      <c r="E103" s="278" t="s">
        <v>475</v>
      </c>
      <c r="G103" s="271" t="s">
        <v>1191</v>
      </c>
      <c r="H103" s="271" t="s">
        <v>1192</v>
      </c>
    </row>
    <row r="104" spans="4:8">
      <c r="D104" s="277" t="s">
        <v>476</v>
      </c>
      <c r="E104" s="278" t="s">
        <v>477</v>
      </c>
      <c r="G104" s="271" t="s">
        <v>1193</v>
      </c>
      <c r="H104" s="271" t="s">
        <v>1194</v>
      </c>
    </row>
    <row r="105" spans="4:8">
      <c r="D105" s="278" t="s">
        <v>478</v>
      </c>
      <c r="E105" s="278" t="s">
        <v>479</v>
      </c>
      <c r="G105" s="271" t="s">
        <v>1195</v>
      </c>
      <c r="H105" s="271" t="s">
        <v>1196</v>
      </c>
    </row>
    <row r="106" spans="4:8">
      <c r="D106" s="278" t="s">
        <v>480</v>
      </c>
      <c r="E106" s="278" t="s">
        <v>481</v>
      </c>
      <c r="G106" s="271" t="s">
        <v>1197</v>
      </c>
      <c r="H106" s="271" t="s">
        <v>1198</v>
      </c>
    </row>
    <row r="107" spans="4:8">
      <c r="D107" s="278" t="s">
        <v>482</v>
      </c>
      <c r="E107" s="278" t="s">
        <v>483</v>
      </c>
      <c r="G107" s="271" t="s">
        <v>1199</v>
      </c>
      <c r="H107" s="271" t="s">
        <v>1200</v>
      </c>
    </row>
    <row r="108" spans="4:8">
      <c r="D108" s="278" t="s">
        <v>228</v>
      </c>
      <c r="E108" s="278" t="s">
        <v>484</v>
      </c>
      <c r="G108" s="271" t="s">
        <v>1201</v>
      </c>
      <c r="H108" s="271" t="s">
        <v>1202</v>
      </c>
    </row>
    <row r="109" spans="4:8">
      <c r="D109" s="278" t="s">
        <v>485</v>
      </c>
      <c r="E109" s="278" t="s">
        <v>486</v>
      </c>
      <c r="G109" s="271" t="s">
        <v>1203</v>
      </c>
      <c r="H109" s="271" t="s">
        <v>1204</v>
      </c>
    </row>
    <row r="110" spans="4:8">
      <c r="D110" s="278" t="s">
        <v>487</v>
      </c>
      <c r="E110" s="278" t="s">
        <v>488</v>
      </c>
      <c r="G110" s="271" t="s">
        <v>1205</v>
      </c>
      <c r="H110" s="271" t="s">
        <v>1206</v>
      </c>
    </row>
    <row r="111" spans="4:8">
      <c r="D111" s="277" t="s">
        <v>489</v>
      </c>
      <c r="E111" s="278" t="s">
        <v>490</v>
      </c>
      <c r="G111" s="271" t="s">
        <v>1207</v>
      </c>
      <c r="H111" s="271" t="s">
        <v>1208</v>
      </c>
    </row>
    <row r="112" spans="4:8">
      <c r="D112" s="278" t="s">
        <v>491</v>
      </c>
      <c r="E112" s="278" t="s">
        <v>492</v>
      </c>
      <c r="G112" s="271" t="s">
        <v>1209</v>
      </c>
      <c r="H112" s="271" t="s">
        <v>1210</v>
      </c>
    </row>
    <row r="113" spans="4:8">
      <c r="D113" s="278" t="s">
        <v>493</v>
      </c>
      <c r="E113" s="278" t="s">
        <v>494</v>
      </c>
      <c r="G113" s="271" t="s">
        <v>1211</v>
      </c>
      <c r="H113" s="271" t="s">
        <v>1212</v>
      </c>
    </row>
    <row r="114" spans="4:8">
      <c r="D114" s="278" t="s">
        <v>495</v>
      </c>
      <c r="E114" s="278" t="s">
        <v>496</v>
      </c>
      <c r="G114" s="271" t="s">
        <v>1213</v>
      </c>
      <c r="H114" s="271" t="s">
        <v>1214</v>
      </c>
    </row>
    <row r="115" spans="4:8">
      <c r="D115" s="278" t="s">
        <v>497</v>
      </c>
      <c r="E115" s="278" t="s">
        <v>498</v>
      </c>
      <c r="G115" s="271" t="s">
        <v>1215</v>
      </c>
      <c r="H115" s="271" t="s">
        <v>1216</v>
      </c>
    </row>
    <row r="116" spans="4:8">
      <c r="D116" s="278" t="s">
        <v>499</v>
      </c>
      <c r="E116" s="278" t="s">
        <v>500</v>
      </c>
      <c r="G116" s="271" t="s">
        <v>1217</v>
      </c>
      <c r="H116" s="271" t="s">
        <v>1218</v>
      </c>
    </row>
    <row r="117" spans="4:8">
      <c r="D117" s="278" t="s">
        <v>501</v>
      </c>
      <c r="E117" s="278" t="s">
        <v>502</v>
      </c>
      <c r="G117" s="271" t="s">
        <v>1219</v>
      </c>
      <c r="H117" s="271" t="s">
        <v>1220</v>
      </c>
    </row>
    <row r="118" spans="4:8">
      <c r="D118" s="278" t="s">
        <v>503</v>
      </c>
      <c r="E118" s="278" t="s">
        <v>504</v>
      </c>
      <c r="G118" s="271" t="s">
        <v>1221</v>
      </c>
      <c r="H118" s="271" t="s">
        <v>1222</v>
      </c>
    </row>
    <row r="119" spans="4:8">
      <c r="D119" s="278" t="s">
        <v>505</v>
      </c>
      <c r="E119" s="278" t="s">
        <v>506</v>
      </c>
      <c r="G119" s="271" t="s">
        <v>1223</v>
      </c>
      <c r="H119" s="271" t="s">
        <v>1224</v>
      </c>
    </row>
    <row r="120" spans="4:8">
      <c r="D120" s="278" t="s">
        <v>507</v>
      </c>
      <c r="E120" s="278" t="s">
        <v>508</v>
      </c>
      <c r="G120" s="271" t="s">
        <v>1225</v>
      </c>
      <c r="H120" s="271" t="s">
        <v>1226</v>
      </c>
    </row>
    <row r="121" spans="4:8">
      <c r="D121" s="278" t="s">
        <v>509</v>
      </c>
      <c r="E121" s="278" t="s">
        <v>510</v>
      </c>
      <c r="G121" s="271" t="s">
        <v>1227</v>
      </c>
      <c r="H121" s="271" t="s">
        <v>1228</v>
      </c>
    </row>
    <row r="122" spans="4:8">
      <c r="D122" s="278" t="s">
        <v>511</v>
      </c>
      <c r="E122" s="278" t="s">
        <v>512</v>
      </c>
      <c r="G122" s="271" t="s">
        <v>1229</v>
      </c>
      <c r="H122" s="271" t="s">
        <v>1230</v>
      </c>
    </row>
    <row r="123" spans="4:8">
      <c r="D123" s="278" t="s">
        <v>513</v>
      </c>
      <c r="E123" s="278" t="s">
        <v>514</v>
      </c>
      <c r="G123" s="271" t="s">
        <v>1231</v>
      </c>
      <c r="H123" s="271" t="s">
        <v>1232</v>
      </c>
    </row>
    <row r="124" spans="4:8">
      <c r="D124" s="278" t="s">
        <v>515</v>
      </c>
      <c r="E124" s="278" t="s">
        <v>516</v>
      </c>
      <c r="G124" s="271" t="s">
        <v>1233</v>
      </c>
      <c r="H124" s="271" t="s">
        <v>1234</v>
      </c>
    </row>
    <row r="125" spans="4:8">
      <c r="D125" s="278" t="s">
        <v>517</v>
      </c>
      <c r="E125" s="278" t="s">
        <v>518</v>
      </c>
      <c r="G125" s="271" t="s">
        <v>1235</v>
      </c>
      <c r="H125" s="271" t="s">
        <v>1236</v>
      </c>
    </row>
    <row r="126" spans="4:8">
      <c r="D126" s="278" t="s">
        <v>519</v>
      </c>
      <c r="E126" s="278" t="s">
        <v>520</v>
      </c>
      <c r="G126" s="271" t="s">
        <v>1237</v>
      </c>
      <c r="H126" s="271" t="s">
        <v>1238</v>
      </c>
    </row>
    <row r="127" spans="4:8">
      <c r="D127" s="278" t="s">
        <v>521</v>
      </c>
      <c r="E127" s="278" t="s">
        <v>522</v>
      </c>
      <c r="G127" s="271" t="s">
        <v>1239</v>
      </c>
      <c r="H127" s="271" t="s">
        <v>1240</v>
      </c>
    </row>
    <row r="128" spans="4:8">
      <c r="D128" s="278" t="s">
        <v>523</v>
      </c>
      <c r="E128" s="278" t="s">
        <v>524</v>
      </c>
      <c r="G128" s="271" t="s">
        <v>1241</v>
      </c>
      <c r="H128" s="271" t="s">
        <v>1242</v>
      </c>
    </row>
    <row r="129" spans="4:8">
      <c r="D129" s="278" t="s">
        <v>525</v>
      </c>
      <c r="E129" s="278" t="s">
        <v>526</v>
      </c>
      <c r="G129" s="271" t="s">
        <v>1243</v>
      </c>
      <c r="H129" s="271" t="s">
        <v>1244</v>
      </c>
    </row>
    <row r="130" spans="4:8">
      <c r="D130" s="278" t="s">
        <v>527</v>
      </c>
      <c r="E130" s="278" t="s">
        <v>528</v>
      </c>
      <c r="G130" s="271" t="s">
        <v>1245</v>
      </c>
      <c r="H130" s="271" t="s">
        <v>1246</v>
      </c>
    </row>
    <row r="131" spans="4:8">
      <c r="D131" s="278" t="s">
        <v>529</v>
      </c>
      <c r="E131" s="278" t="s">
        <v>530</v>
      </c>
      <c r="G131" s="271" t="s">
        <v>1247</v>
      </c>
      <c r="H131" s="271" t="s">
        <v>1248</v>
      </c>
    </row>
    <row r="132" spans="4:8">
      <c r="D132" s="278" t="s">
        <v>531</v>
      </c>
      <c r="E132" s="278" t="s">
        <v>532</v>
      </c>
      <c r="G132" s="271" t="s">
        <v>1249</v>
      </c>
      <c r="H132" s="271" t="s">
        <v>1250</v>
      </c>
    </row>
    <row r="133" spans="4:8">
      <c r="D133" s="278" t="s">
        <v>533</v>
      </c>
      <c r="E133" s="278" t="s">
        <v>534</v>
      </c>
      <c r="G133" s="271" t="s">
        <v>1251</v>
      </c>
      <c r="H133" s="271" t="s">
        <v>1252</v>
      </c>
    </row>
    <row r="134" spans="4:8">
      <c r="D134" s="278" t="s">
        <v>535</v>
      </c>
      <c r="E134" s="278" t="s">
        <v>536</v>
      </c>
      <c r="G134" s="271" t="s">
        <v>1253</v>
      </c>
      <c r="H134" s="271" t="s">
        <v>1254</v>
      </c>
    </row>
    <row r="135" spans="4:8">
      <c r="D135" s="278" t="s">
        <v>537</v>
      </c>
      <c r="E135" s="278" t="s">
        <v>538</v>
      </c>
      <c r="G135" s="271" t="s">
        <v>1255</v>
      </c>
      <c r="H135" s="271" t="s">
        <v>1256</v>
      </c>
    </row>
    <row r="136" spans="4:8">
      <c r="D136" s="278" t="s">
        <v>539</v>
      </c>
      <c r="E136" s="278" t="s">
        <v>540</v>
      </c>
      <c r="G136" s="271" t="s">
        <v>1257</v>
      </c>
      <c r="H136" s="271" t="s">
        <v>1258</v>
      </c>
    </row>
    <row r="137" spans="4:8">
      <c r="D137" s="278" t="s">
        <v>541</v>
      </c>
      <c r="E137" s="278" t="s">
        <v>542</v>
      </c>
      <c r="G137" s="271" t="s">
        <v>1259</v>
      </c>
      <c r="H137" s="271" t="s">
        <v>1260</v>
      </c>
    </row>
    <row r="138" spans="4:8">
      <c r="D138" s="278" t="s">
        <v>543</v>
      </c>
      <c r="E138" s="278" t="s">
        <v>544</v>
      </c>
      <c r="G138" s="271" t="s">
        <v>1261</v>
      </c>
      <c r="H138" s="271" t="s">
        <v>1262</v>
      </c>
    </row>
    <row r="139" spans="4:8">
      <c r="D139" s="278" t="s">
        <v>545</v>
      </c>
      <c r="E139" s="278" t="s">
        <v>546</v>
      </c>
      <c r="G139" s="271" t="s">
        <v>1263</v>
      </c>
      <c r="H139" s="271" t="s">
        <v>1264</v>
      </c>
    </row>
    <row r="140" spans="4:8">
      <c r="D140" s="278" t="s">
        <v>547</v>
      </c>
      <c r="E140" s="278" t="s">
        <v>548</v>
      </c>
      <c r="G140" s="271" t="s">
        <v>1265</v>
      </c>
      <c r="H140" s="271" t="s">
        <v>1266</v>
      </c>
    </row>
    <row r="141" spans="4:8">
      <c r="D141" s="278" t="s">
        <v>549</v>
      </c>
      <c r="E141" s="278" t="s">
        <v>550</v>
      </c>
      <c r="G141" s="271" t="s">
        <v>1267</v>
      </c>
      <c r="H141" s="271" t="s">
        <v>1268</v>
      </c>
    </row>
    <row r="142" spans="4:8">
      <c r="D142" s="278" t="s">
        <v>551</v>
      </c>
      <c r="E142" s="278" t="s">
        <v>552</v>
      </c>
      <c r="G142" s="271" t="s">
        <v>1269</v>
      </c>
      <c r="H142" s="271" t="s">
        <v>1270</v>
      </c>
    </row>
    <row r="143" spans="4:8">
      <c r="D143" s="278" t="s">
        <v>553</v>
      </c>
      <c r="E143" s="278" t="s">
        <v>554</v>
      </c>
      <c r="G143" s="271" t="s">
        <v>1271</v>
      </c>
      <c r="H143" s="271" t="s">
        <v>1272</v>
      </c>
    </row>
    <row r="144" spans="4:8">
      <c r="D144" s="278" t="s">
        <v>555</v>
      </c>
      <c r="E144" s="278" t="s">
        <v>556</v>
      </c>
      <c r="G144" s="271" t="s">
        <v>1273</v>
      </c>
      <c r="H144" s="271" t="s">
        <v>1274</v>
      </c>
    </row>
    <row r="145" spans="4:8">
      <c r="D145" s="278" t="s">
        <v>557</v>
      </c>
      <c r="E145" s="278" t="s">
        <v>558</v>
      </c>
      <c r="G145" s="271" t="s">
        <v>1275</v>
      </c>
      <c r="H145" s="271" t="s">
        <v>1276</v>
      </c>
    </row>
    <row r="146" spans="4:8">
      <c r="D146" s="278" t="s">
        <v>559</v>
      </c>
      <c r="E146" s="278" t="s">
        <v>560</v>
      </c>
      <c r="G146" s="271" t="s">
        <v>1277</v>
      </c>
      <c r="H146" s="271" t="s">
        <v>1278</v>
      </c>
    </row>
    <row r="147" spans="4:8">
      <c r="D147" s="278" t="s">
        <v>561</v>
      </c>
      <c r="E147" s="278" t="s">
        <v>562</v>
      </c>
      <c r="G147" s="271" t="s">
        <v>1279</v>
      </c>
      <c r="H147" s="271" t="s">
        <v>1280</v>
      </c>
    </row>
    <row r="148" spans="4:8">
      <c r="D148" s="278" t="s">
        <v>563</v>
      </c>
      <c r="E148" s="278" t="s">
        <v>564</v>
      </c>
      <c r="G148" s="271" t="s">
        <v>1281</v>
      </c>
      <c r="H148" s="271" t="s">
        <v>1282</v>
      </c>
    </row>
    <row r="149" spans="4:8">
      <c r="D149" s="278" t="s">
        <v>565</v>
      </c>
      <c r="E149" s="278" t="s">
        <v>566</v>
      </c>
      <c r="G149" s="271" t="s">
        <v>1283</v>
      </c>
      <c r="H149" s="271" t="s">
        <v>1284</v>
      </c>
    </row>
    <row r="150" spans="4:8">
      <c r="D150" s="278" t="s">
        <v>567</v>
      </c>
      <c r="E150" s="278" t="s">
        <v>568</v>
      </c>
      <c r="G150" s="271" t="s">
        <v>1285</v>
      </c>
      <c r="H150" s="271" t="s">
        <v>1286</v>
      </c>
    </row>
    <row r="151" spans="4:8">
      <c r="D151" s="278" t="s">
        <v>569</v>
      </c>
      <c r="E151" s="278" t="s">
        <v>570</v>
      </c>
      <c r="G151" s="271" t="s">
        <v>1287</v>
      </c>
      <c r="H151" s="271" t="s">
        <v>1288</v>
      </c>
    </row>
    <row r="152" spans="4:8">
      <c r="D152" s="278" t="s">
        <v>571</v>
      </c>
      <c r="E152" s="278" t="s">
        <v>572</v>
      </c>
      <c r="G152" s="271" t="s">
        <v>1289</v>
      </c>
      <c r="H152" s="271" t="s">
        <v>1290</v>
      </c>
    </row>
    <row r="153" spans="4:8">
      <c r="D153" s="278" t="s">
        <v>573</v>
      </c>
      <c r="E153" s="278" t="s">
        <v>574</v>
      </c>
      <c r="G153" s="271" t="s">
        <v>1291</v>
      </c>
      <c r="H153" s="271" t="s">
        <v>1292</v>
      </c>
    </row>
    <row r="154" spans="4:8">
      <c r="D154" s="278" t="s">
        <v>575</v>
      </c>
      <c r="E154" s="278" t="s">
        <v>576</v>
      </c>
      <c r="G154" s="271" t="s">
        <v>1293</v>
      </c>
      <c r="H154" s="271" t="s">
        <v>1294</v>
      </c>
    </row>
    <row r="155" spans="4:8">
      <c r="D155" s="278" t="s">
        <v>577</v>
      </c>
      <c r="E155" s="278" t="s">
        <v>578</v>
      </c>
      <c r="G155" s="271" t="s">
        <v>1295</v>
      </c>
      <c r="H155" s="271" t="s">
        <v>1296</v>
      </c>
    </row>
    <row r="156" spans="4:8">
      <c r="D156" s="278" t="s">
        <v>579</v>
      </c>
      <c r="E156" s="278" t="s">
        <v>580</v>
      </c>
      <c r="G156" s="271" t="s">
        <v>1297</v>
      </c>
      <c r="H156" s="271" t="s">
        <v>1298</v>
      </c>
    </row>
    <row r="157" spans="4:8">
      <c r="D157" s="278" t="s">
        <v>581</v>
      </c>
      <c r="E157" s="278" t="s">
        <v>582</v>
      </c>
      <c r="G157" s="271" t="s">
        <v>1299</v>
      </c>
      <c r="H157" s="271" t="s">
        <v>1300</v>
      </c>
    </row>
    <row r="158" spans="4:8">
      <c r="D158" s="278" t="s">
        <v>583</v>
      </c>
      <c r="E158" s="278" t="s">
        <v>584</v>
      </c>
      <c r="G158" s="271" t="s">
        <v>1301</v>
      </c>
      <c r="H158" s="271" t="s">
        <v>1302</v>
      </c>
    </row>
    <row r="159" spans="4:8">
      <c r="D159" s="278" t="s">
        <v>585</v>
      </c>
      <c r="E159" s="278" t="s">
        <v>586</v>
      </c>
      <c r="G159" s="271" t="s">
        <v>1303</v>
      </c>
      <c r="H159" s="271" t="s">
        <v>1304</v>
      </c>
    </row>
    <row r="160" spans="4:8">
      <c r="D160" s="278" t="s">
        <v>587</v>
      </c>
      <c r="E160" s="278" t="s">
        <v>588</v>
      </c>
      <c r="G160" s="271" t="s">
        <v>1305</v>
      </c>
      <c r="H160" s="271" t="s">
        <v>1306</v>
      </c>
    </row>
    <row r="161" spans="4:8">
      <c r="D161" s="278" t="s">
        <v>589</v>
      </c>
      <c r="E161" s="278" t="s">
        <v>590</v>
      </c>
      <c r="G161" s="271" t="s">
        <v>1307</v>
      </c>
      <c r="H161" s="271" t="s">
        <v>1308</v>
      </c>
    </row>
    <row r="162" spans="4:8">
      <c r="D162" s="278" t="s">
        <v>591</v>
      </c>
      <c r="E162" s="278" t="s">
        <v>592</v>
      </c>
      <c r="G162" s="271" t="s">
        <v>1309</v>
      </c>
      <c r="H162" s="271" t="s">
        <v>1310</v>
      </c>
    </row>
    <row r="163" spans="4:8">
      <c r="D163" s="278" t="s">
        <v>593</v>
      </c>
      <c r="E163" s="278" t="s">
        <v>594</v>
      </c>
      <c r="G163" s="271" t="s">
        <v>1311</v>
      </c>
      <c r="H163" s="271" t="s">
        <v>1312</v>
      </c>
    </row>
    <row r="164" spans="4:8">
      <c r="D164" s="278" t="s">
        <v>595</v>
      </c>
      <c r="E164" s="278" t="s">
        <v>596</v>
      </c>
      <c r="G164" s="271" t="s">
        <v>1313</v>
      </c>
      <c r="H164" s="271" t="s">
        <v>1314</v>
      </c>
    </row>
    <row r="165" spans="4:8">
      <c r="D165" s="278" t="s">
        <v>597</v>
      </c>
      <c r="E165" s="278" t="s">
        <v>598</v>
      </c>
    </row>
    <row r="166" spans="4:8">
      <c r="D166" s="278" t="s">
        <v>599</v>
      </c>
      <c r="E166" s="278" t="s">
        <v>600</v>
      </c>
    </row>
    <row r="167" spans="4:8">
      <c r="D167" s="278" t="s">
        <v>601</v>
      </c>
      <c r="E167" s="278" t="s">
        <v>602</v>
      </c>
    </row>
    <row r="168" spans="4:8">
      <c r="D168" s="278" t="s">
        <v>603</v>
      </c>
      <c r="E168" s="278" t="s">
        <v>604</v>
      </c>
    </row>
    <row r="169" spans="4:8">
      <c r="D169" s="278" t="s">
        <v>605</v>
      </c>
      <c r="E169" s="278" t="s">
        <v>606</v>
      </c>
    </row>
    <row r="170" spans="4:8">
      <c r="D170" s="278" t="s">
        <v>607</v>
      </c>
      <c r="E170" s="278" t="s">
        <v>608</v>
      </c>
    </row>
    <row r="171" spans="4:8">
      <c r="D171" s="278" t="s">
        <v>609</v>
      </c>
      <c r="E171" s="278" t="s">
        <v>610</v>
      </c>
    </row>
    <row r="172" spans="4:8">
      <c r="D172" s="278" t="s">
        <v>611</v>
      </c>
      <c r="E172" s="278" t="s">
        <v>612</v>
      </c>
    </row>
    <row r="173" spans="4:8">
      <c r="D173" s="278" t="s">
        <v>613</v>
      </c>
      <c r="E173" s="278" t="s">
        <v>614</v>
      </c>
    </row>
    <row r="174" spans="4:8">
      <c r="D174" s="278" t="s">
        <v>615</v>
      </c>
      <c r="E174" s="278" t="s">
        <v>616</v>
      </c>
    </row>
    <row r="175" spans="4:8">
      <c r="D175" s="278" t="s">
        <v>617</v>
      </c>
      <c r="E175" s="278" t="s">
        <v>618</v>
      </c>
    </row>
    <row r="176" spans="4:8">
      <c r="D176" s="278" t="s">
        <v>619</v>
      </c>
      <c r="E176" s="278" t="s">
        <v>620</v>
      </c>
    </row>
    <row r="177" spans="4:5">
      <c r="D177" s="278" t="s">
        <v>621</v>
      </c>
      <c r="E177" s="278" t="s">
        <v>622</v>
      </c>
    </row>
    <row r="178" spans="4:5">
      <c r="D178" s="278" t="s">
        <v>623</v>
      </c>
      <c r="E178" s="278" t="s">
        <v>624</v>
      </c>
    </row>
    <row r="179" spans="4:5">
      <c r="D179" s="278" t="s">
        <v>625</v>
      </c>
      <c r="E179" s="278" t="s">
        <v>626</v>
      </c>
    </row>
    <row r="180" spans="4:5">
      <c r="D180" s="278" t="s">
        <v>627</v>
      </c>
      <c r="E180" s="278" t="s">
        <v>628</v>
      </c>
    </row>
    <row r="181" spans="4:5">
      <c r="D181" s="278" t="s">
        <v>629</v>
      </c>
      <c r="E181" s="278" t="s">
        <v>630</v>
      </c>
    </row>
    <row r="182" spans="4:5">
      <c r="D182" s="277" t="s">
        <v>631</v>
      </c>
      <c r="E182" s="278" t="s">
        <v>632</v>
      </c>
    </row>
    <row r="183" spans="4:5">
      <c r="D183" s="278" t="s">
        <v>633</v>
      </c>
      <c r="E183" s="278" t="s">
        <v>634</v>
      </c>
    </row>
    <row r="184" spans="4:5">
      <c r="D184" s="278" t="s">
        <v>635</v>
      </c>
      <c r="E184" s="278" t="s">
        <v>636</v>
      </c>
    </row>
    <row r="185" spans="4:5">
      <c r="D185" s="278" t="s">
        <v>637</v>
      </c>
      <c r="E185" s="278" t="s">
        <v>638</v>
      </c>
    </row>
    <row r="186" spans="4:5">
      <c r="D186" s="278" t="s">
        <v>639</v>
      </c>
      <c r="E186" s="278" t="s">
        <v>640</v>
      </c>
    </row>
    <row r="187" spans="4:5">
      <c r="D187" s="278" t="s">
        <v>641</v>
      </c>
      <c r="E187" s="278" t="s">
        <v>642</v>
      </c>
    </row>
    <row r="188" spans="4:5">
      <c r="D188" s="278" t="s">
        <v>643</v>
      </c>
      <c r="E188" s="278" t="s">
        <v>644</v>
      </c>
    </row>
    <row r="189" spans="4:5">
      <c r="D189" s="278" t="s">
        <v>645</v>
      </c>
      <c r="E189" s="278" t="s">
        <v>646</v>
      </c>
    </row>
    <row r="190" spans="4:5">
      <c r="D190" s="278" t="s">
        <v>647</v>
      </c>
      <c r="E190" s="278" t="s">
        <v>648</v>
      </c>
    </row>
    <row r="191" spans="4:5">
      <c r="D191" s="278" t="s">
        <v>649</v>
      </c>
      <c r="E191" s="278" t="s">
        <v>650</v>
      </c>
    </row>
    <row r="192" spans="4:5">
      <c r="D192" s="278" t="s">
        <v>651</v>
      </c>
      <c r="E192" s="278" t="s">
        <v>652</v>
      </c>
    </row>
    <row r="193" spans="4:5">
      <c r="D193" s="278" t="s">
        <v>221</v>
      </c>
      <c r="E193" s="278" t="s">
        <v>653</v>
      </c>
    </row>
    <row r="194" spans="4:5">
      <c r="D194" s="278" t="s">
        <v>654</v>
      </c>
      <c r="E194" s="278" t="s">
        <v>655</v>
      </c>
    </row>
    <row r="195" spans="4:5">
      <c r="D195" s="278" t="s">
        <v>656</v>
      </c>
      <c r="E195" s="278" t="s">
        <v>657</v>
      </c>
    </row>
    <row r="196" spans="4:5">
      <c r="D196" s="278" t="s">
        <v>658</v>
      </c>
      <c r="E196" s="278" t="s">
        <v>659</v>
      </c>
    </row>
    <row r="197" spans="4:5">
      <c r="D197" s="278" t="s">
        <v>660</v>
      </c>
      <c r="E197" s="278" t="s">
        <v>661</v>
      </c>
    </row>
    <row r="198" spans="4:5">
      <c r="D198" s="278" t="s">
        <v>662</v>
      </c>
      <c r="E198" s="278" t="s">
        <v>663</v>
      </c>
    </row>
    <row r="199" spans="4:5">
      <c r="D199" s="278" t="s">
        <v>664</v>
      </c>
      <c r="E199" s="278" t="s">
        <v>665</v>
      </c>
    </row>
    <row r="200" spans="4:5">
      <c r="D200" s="278" t="s">
        <v>666</v>
      </c>
      <c r="E200" s="278" t="s">
        <v>667</v>
      </c>
    </row>
    <row r="201" spans="4:5">
      <c r="D201" s="278" t="s">
        <v>668</v>
      </c>
      <c r="E201" s="278" t="s">
        <v>669</v>
      </c>
    </row>
    <row r="202" spans="4:5">
      <c r="D202" s="278" t="s">
        <v>670</v>
      </c>
      <c r="E202" s="278" t="s">
        <v>671</v>
      </c>
    </row>
    <row r="203" spans="4:5">
      <c r="D203" s="278" t="s">
        <v>672</v>
      </c>
      <c r="E203" s="278" t="s">
        <v>673</v>
      </c>
    </row>
    <row r="204" spans="4:5">
      <c r="D204" s="278" t="s">
        <v>674</v>
      </c>
      <c r="E204" s="278" t="s">
        <v>675</v>
      </c>
    </row>
    <row r="205" spans="4:5">
      <c r="D205" s="278" t="s">
        <v>676</v>
      </c>
      <c r="E205" s="278" t="s">
        <v>677</v>
      </c>
    </row>
    <row r="206" spans="4:5">
      <c r="D206" s="278" t="s">
        <v>678</v>
      </c>
      <c r="E206" s="278" t="s">
        <v>679</v>
      </c>
    </row>
    <row r="207" spans="4:5">
      <c r="D207" s="278" t="s">
        <v>680</v>
      </c>
      <c r="E207" s="278" t="s">
        <v>681</v>
      </c>
    </row>
    <row r="208" spans="4:5">
      <c r="D208" s="278" t="s">
        <v>682</v>
      </c>
      <c r="E208" s="278" t="s">
        <v>683</v>
      </c>
    </row>
    <row r="209" spans="4:5">
      <c r="D209" s="278" t="s">
        <v>684</v>
      </c>
      <c r="E209" s="278" t="s">
        <v>685</v>
      </c>
    </row>
    <row r="210" spans="4:5">
      <c r="D210" s="278" t="s">
        <v>686</v>
      </c>
      <c r="E210" s="278" t="s">
        <v>687</v>
      </c>
    </row>
    <row r="211" spans="4:5">
      <c r="D211" s="278" t="s">
        <v>688</v>
      </c>
      <c r="E211" s="278" t="s">
        <v>689</v>
      </c>
    </row>
    <row r="212" spans="4:5">
      <c r="D212" s="278" t="s">
        <v>690</v>
      </c>
      <c r="E212" s="278" t="s">
        <v>691</v>
      </c>
    </row>
    <row r="213" spans="4:5">
      <c r="D213" s="278" t="s">
        <v>692</v>
      </c>
      <c r="E213" s="278" t="s">
        <v>693</v>
      </c>
    </row>
    <row r="214" spans="4:5">
      <c r="D214" s="278" t="s">
        <v>694</v>
      </c>
      <c r="E214" s="278" t="s">
        <v>695</v>
      </c>
    </row>
    <row r="215" spans="4:5">
      <c r="D215" s="278" t="s">
        <v>696</v>
      </c>
      <c r="E215" s="278" t="s">
        <v>697</v>
      </c>
    </row>
    <row r="216" spans="4:5">
      <c r="D216" s="278" t="s">
        <v>698</v>
      </c>
      <c r="E216" s="278" t="s">
        <v>699</v>
      </c>
    </row>
    <row r="217" spans="4:5">
      <c r="D217" s="278" t="s">
        <v>700</v>
      </c>
      <c r="E217" s="278" t="s">
        <v>701</v>
      </c>
    </row>
    <row r="218" spans="4:5">
      <c r="D218" s="278" t="s">
        <v>702</v>
      </c>
      <c r="E218" s="278" t="s">
        <v>703</v>
      </c>
    </row>
    <row r="219" spans="4:5">
      <c r="D219" s="278" t="s">
        <v>704</v>
      </c>
      <c r="E219" s="278" t="s">
        <v>705</v>
      </c>
    </row>
    <row r="220" spans="4:5">
      <c r="D220" s="278" t="s">
        <v>706</v>
      </c>
      <c r="E220" s="278" t="s">
        <v>707</v>
      </c>
    </row>
    <row r="221" spans="4:5">
      <c r="D221" s="278" t="s">
        <v>708</v>
      </c>
      <c r="E221" s="278" t="s">
        <v>709</v>
      </c>
    </row>
    <row r="222" spans="4:5">
      <c r="D222" s="278" t="s">
        <v>710</v>
      </c>
      <c r="E222" s="278" t="s">
        <v>711</v>
      </c>
    </row>
    <row r="223" spans="4:5">
      <c r="D223" s="278" t="s">
        <v>712</v>
      </c>
      <c r="E223" s="278" t="s">
        <v>713</v>
      </c>
    </row>
    <row r="224" spans="4:5">
      <c r="D224" s="278" t="s">
        <v>714</v>
      </c>
      <c r="E224" s="278" t="s">
        <v>715</v>
      </c>
    </row>
    <row r="225" spans="4:5">
      <c r="D225" s="278" t="s">
        <v>716</v>
      </c>
      <c r="E225" s="278" t="s">
        <v>717</v>
      </c>
    </row>
    <row r="226" spans="4:5">
      <c r="D226" s="278" t="s">
        <v>718</v>
      </c>
      <c r="E226" s="278" t="s">
        <v>719</v>
      </c>
    </row>
    <row r="227" spans="4:5">
      <c r="D227" s="278" t="s">
        <v>720</v>
      </c>
      <c r="E227" s="278" t="s">
        <v>721</v>
      </c>
    </row>
    <row r="228" spans="4:5">
      <c r="D228" s="278" t="s">
        <v>722</v>
      </c>
      <c r="E228" s="278" t="s">
        <v>723</v>
      </c>
    </row>
    <row r="229" spans="4:5">
      <c r="D229" s="277" t="s">
        <v>724</v>
      </c>
      <c r="E229" s="278" t="s">
        <v>725</v>
      </c>
    </row>
    <row r="230" spans="4:5">
      <c r="D230" s="278" t="s">
        <v>726</v>
      </c>
      <c r="E230" s="278" t="s">
        <v>727</v>
      </c>
    </row>
    <row r="231" spans="4:5">
      <c r="D231" s="278" t="s">
        <v>728</v>
      </c>
      <c r="E231" s="278" t="s">
        <v>729</v>
      </c>
    </row>
    <row r="232" spans="4:5">
      <c r="D232" s="278" t="s">
        <v>730</v>
      </c>
      <c r="E232" s="278" t="s">
        <v>731</v>
      </c>
    </row>
    <row r="233" spans="4:5">
      <c r="D233" s="278" t="s">
        <v>732</v>
      </c>
      <c r="E233" s="278" t="s">
        <v>733</v>
      </c>
    </row>
    <row r="234" spans="4:5">
      <c r="D234" s="278" t="s">
        <v>734</v>
      </c>
      <c r="E234" s="278" t="s">
        <v>735</v>
      </c>
    </row>
    <row r="235" spans="4:5">
      <c r="D235" s="278" t="s">
        <v>736</v>
      </c>
      <c r="E235" s="278" t="s">
        <v>737</v>
      </c>
    </row>
    <row r="236" spans="4:5">
      <c r="D236" s="278" t="s">
        <v>738</v>
      </c>
      <c r="E236" s="278" t="s">
        <v>739</v>
      </c>
    </row>
    <row r="237" spans="4:5">
      <c r="D237" s="278" t="s">
        <v>740</v>
      </c>
      <c r="E237" s="278" t="s">
        <v>741</v>
      </c>
    </row>
    <row r="238" spans="4:5">
      <c r="D238" s="278" t="s">
        <v>742</v>
      </c>
      <c r="E238" s="278" t="s">
        <v>743</v>
      </c>
    </row>
    <row r="239" spans="4:5">
      <c r="D239" s="278" t="s">
        <v>744</v>
      </c>
      <c r="E239" s="278" t="s">
        <v>745</v>
      </c>
    </row>
    <row r="240" spans="4:5">
      <c r="D240" s="278" t="s">
        <v>746</v>
      </c>
      <c r="E240" s="278" t="s">
        <v>747</v>
      </c>
    </row>
    <row r="241" spans="4:5">
      <c r="D241" s="278" t="s">
        <v>748</v>
      </c>
      <c r="E241" s="278" t="s">
        <v>749</v>
      </c>
    </row>
    <row r="242" spans="4:5">
      <c r="D242" s="278" t="s">
        <v>750</v>
      </c>
      <c r="E242" s="278" t="s">
        <v>751</v>
      </c>
    </row>
    <row r="243" spans="4:5">
      <c r="D243" s="278" t="s">
        <v>752</v>
      </c>
      <c r="E243" s="278" t="s">
        <v>753</v>
      </c>
    </row>
    <row r="244" spans="4:5">
      <c r="D244" s="278" t="s">
        <v>754</v>
      </c>
      <c r="E244" s="278" t="s">
        <v>755</v>
      </c>
    </row>
    <row r="245" spans="4:5">
      <c r="D245" s="278" t="s">
        <v>756</v>
      </c>
      <c r="E245" s="278" t="s">
        <v>757</v>
      </c>
    </row>
    <row r="246" spans="4:5">
      <c r="D246" s="278" t="s">
        <v>758</v>
      </c>
      <c r="E246" s="278" t="s">
        <v>759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BE66-4270-4513-8293-DFA3B655EF37}">
  <sheetPr codeName="Sheet20">
    <tabColor rgb="FF0070C0"/>
  </sheetPr>
  <dimension ref="A3:F50"/>
  <sheetViews>
    <sheetView topLeftCell="A19" zoomScale="85" zoomScaleNormal="85" zoomScaleSheetLayoutView="90" workbookViewId="0">
      <selection activeCell="E50" sqref="E50"/>
    </sheetView>
  </sheetViews>
  <sheetFormatPr defaultColWidth="9.140625" defaultRowHeight="15.75"/>
  <cols>
    <col min="1" max="1" width="3.140625" style="286" customWidth="1"/>
    <col min="2" max="2" width="11.28515625" style="286" bestFit="1" customWidth="1"/>
    <col min="3" max="3" width="40.140625" style="286" customWidth="1"/>
    <col min="4" max="6" width="20.7109375" style="286" customWidth="1"/>
    <col min="7" max="16384" width="9.140625" style="286"/>
  </cols>
  <sheetData>
    <row r="3" spans="1:6">
      <c r="A3" s="284" t="s">
        <v>1341</v>
      </c>
      <c r="B3" s="285"/>
      <c r="C3" s="285"/>
      <c r="D3" s="285"/>
      <c r="E3" s="285"/>
      <c r="F3" s="285"/>
    </row>
    <row r="4" spans="1:6">
      <c r="A4" s="287" t="str">
        <f>CONCATENATE("на ",UPPER(dfName))</f>
        <v>на БТФ АКТИВА БАЛАНСИРАН ETF</v>
      </c>
      <c r="B4" s="285"/>
      <c r="C4" s="285"/>
      <c r="D4" s="285"/>
      <c r="E4" s="285"/>
      <c r="F4" s="285"/>
    </row>
    <row r="5" spans="1:6">
      <c r="A5" s="287" t="str">
        <f>"за периода "&amp;TEXT(StartDate,"dd.mm.yyyy")&amp;" - "&amp;TEXT(EndDate,"dd.mm.yyyy")</f>
        <v>за периода 01.01.2026 - 30.06.2026</v>
      </c>
      <c r="B5" s="285"/>
      <c r="C5" s="285"/>
      <c r="D5" s="285"/>
      <c r="E5" s="285"/>
      <c r="F5" s="285"/>
    </row>
    <row r="8" spans="1:6">
      <c r="B8" s="288" t="s">
        <v>1419</v>
      </c>
      <c r="C8" s="289" t="s">
        <v>1342</v>
      </c>
      <c r="D8" s="290"/>
      <c r="E8" s="290"/>
      <c r="F8" s="290"/>
    </row>
    <row r="9" spans="1:6">
      <c r="B9" s="291"/>
      <c r="C9" s="292" t="s">
        <v>1343</v>
      </c>
      <c r="D9" s="293"/>
      <c r="E9" s="293"/>
      <c r="F9" s="294"/>
    </row>
    <row r="10" spans="1:6">
      <c r="B10" s="295"/>
      <c r="C10" s="296"/>
      <c r="D10" s="297" t="s">
        <v>1</v>
      </c>
      <c r="E10" s="298" t="s">
        <v>4</v>
      </c>
    </row>
    <row r="11" spans="1:6">
      <c r="B11" s="295"/>
      <c r="C11" s="295" t="s">
        <v>1344</v>
      </c>
      <c r="D11" s="299">
        <f>'1-SB'!C47</f>
        <v>26678479.359999999</v>
      </c>
      <c r="E11" s="300">
        <f>'1-SB'!D47</f>
        <v>25312346.23</v>
      </c>
    </row>
    <row r="12" spans="1:6">
      <c r="B12" s="295"/>
      <c r="C12" s="295" t="s">
        <v>1345</v>
      </c>
      <c r="D12" s="299">
        <f>'1-SB'!G47</f>
        <v>26678479.359999999</v>
      </c>
      <c r="E12" s="300">
        <f>'1-SB'!H47</f>
        <v>25312346.229999993</v>
      </c>
    </row>
    <row r="13" spans="1:6">
      <c r="B13" s="295"/>
      <c r="C13" s="301" t="s">
        <v>1346</v>
      </c>
      <c r="D13" s="302">
        <f>D11-D12</f>
        <v>0</v>
      </c>
      <c r="E13" s="303">
        <f>E11-E12</f>
        <v>0</v>
      </c>
    </row>
    <row r="16" spans="1:6">
      <c r="B16" s="288" t="s">
        <v>1420</v>
      </c>
      <c r="C16" s="289" t="s">
        <v>929</v>
      </c>
      <c r="D16" s="290"/>
      <c r="E16" s="290"/>
      <c r="F16" s="290"/>
    </row>
    <row r="17" spans="2:6">
      <c r="B17" s="291"/>
      <c r="C17" s="304" t="s">
        <v>1347</v>
      </c>
      <c r="D17" s="294"/>
      <c r="E17" s="294"/>
      <c r="F17" s="294"/>
    </row>
    <row r="18" spans="2:6">
      <c r="B18" s="295"/>
      <c r="C18" s="296"/>
      <c r="D18" s="297" t="s">
        <v>1348</v>
      </c>
      <c r="E18" s="297" t="s">
        <v>1349</v>
      </c>
      <c r="F18" s="305" t="s">
        <v>1346</v>
      </c>
    </row>
    <row r="19" spans="2:6">
      <c r="B19" s="295"/>
      <c r="C19" s="295" t="s">
        <v>1350</v>
      </c>
      <c r="D19" s="299">
        <f>'3-OPP'!E39</f>
        <v>930870.33000000007</v>
      </c>
      <c r="E19" s="299">
        <f>'1-SB'!C25</f>
        <v>930870.32999999973</v>
      </c>
      <c r="F19" s="306">
        <f>D19-E19</f>
        <v>0</v>
      </c>
    </row>
    <row r="20" spans="2:6">
      <c r="B20" s="307"/>
      <c r="C20" s="308" t="s">
        <v>1351</v>
      </c>
      <c r="D20" s="309">
        <f>'3-OPP'!E40</f>
        <v>680929.15</v>
      </c>
      <c r="E20" s="309">
        <f>'1-SB'!C22</f>
        <v>680929.15</v>
      </c>
      <c r="F20" s="303">
        <f>D20-E20</f>
        <v>0</v>
      </c>
    </row>
    <row r="21" spans="2:6">
      <c r="F21" s="310"/>
    </row>
    <row r="23" spans="2:6">
      <c r="B23" s="288" t="s">
        <v>1421</v>
      </c>
      <c r="C23" s="289" t="s">
        <v>1352</v>
      </c>
      <c r="D23" s="290"/>
      <c r="E23" s="290"/>
      <c r="F23" s="290"/>
    </row>
    <row r="24" spans="2:6">
      <c r="B24" s="291"/>
      <c r="C24" s="304" t="s">
        <v>1353</v>
      </c>
      <c r="D24" s="294"/>
      <c r="E24" s="294"/>
      <c r="F24" s="294"/>
    </row>
    <row r="25" spans="2:6">
      <c r="B25" s="295"/>
      <c r="C25" s="296"/>
      <c r="D25" s="297" t="s">
        <v>1354</v>
      </c>
      <c r="E25" s="297" t="s">
        <v>1349</v>
      </c>
      <c r="F25" s="305" t="s">
        <v>1346</v>
      </c>
    </row>
    <row r="26" spans="2:6">
      <c r="B26" s="295"/>
      <c r="C26" s="311" t="s">
        <v>45</v>
      </c>
      <c r="D26" s="312">
        <f>'4-OSK'!C36</f>
        <v>97328662.549999997</v>
      </c>
      <c r="E26" s="299">
        <f>'1-SB'!G11</f>
        <v>97328662.549999997</v>
      </c>
      <c r="F26" s="306">
        <f>D26-E26</f>
        <v>0</v>
      </c>
    </row>
    <row r="27" spans="2:6">
      <c r="B27" s="295"/>
      <c r="C27" s="295" t="s">
        <v>42</v>
      </c>
      <c r="D27" s="299">
        <f>SUM('4-OSK'!D36:F36)</f>
        <v>-76404024.299999997</v>
      </c>
      <c r="E27" s="299">
        <f>'1-SB'!G16</f>
        <v>-76404024.299999997</v>
      </c>
      <c r="F27" s="306">
        <f>D27-E27</f>
        <v>0</v>
      </c>
    </row>
    <row r="28" spans="2:6">
      <c r="B28" s="295"/>
      <c r="C28" s="295" t="s">
        <v>1355</v>
      </c>
      <c r="D28" s="299">
        <f>'4-OSK'!G36</f>
        <v>6298634.1900000013</v>
      </c>
      <c r="E28" s="299">
        <f>'1-SB'!G19+'1-SB'!G21</f>
        <v>6298634.1700000018</v>
      </c>
      <c r="F28" s="306">
        <f>D28-E28</f>
        <v>1.9999999552965164E-2</v>
      </c>
    </row>
    <row r="29" spans="2:6">
      <c r="B29" s="295"/>
      <c r="C29" s="295" t="s">
        <v>1356</v>
      </c>
      <c r="D29" s="299">
        <f>'4-OSK'!H36</f>
        <v>-578130.12</v>
      </c>
      <c r="E29" s="299">
        <f>'1-SB'!G20+'1-SB'!G22</f>
        <v>-578130.12</v>
      </c>
      <c r="F29" s="306">
        <f>D29-E29</f>
        <v>0</v>
      </c>
    </row>
    <row r="30" spans="2:6">
      <c r="B30" s="295"/>
      <c r="C30" s="308" t="s">
        <v>44</v>
      </c>
      <c r="D30" s="309">
        <f>'4-OSK'!I36</f>
        <v>26645142.32</v>
      </c>
      <c r="E30" s="309">
        <f>'1-SB'!G24</f>
        <v>26645142.300000001</v>
      </c>
      <c r="F30" s="303">
        <f>D30-E30</f>
        <v>1.9999999552965164E-2</v>
      </c>
    </row>
    <row r="33" spans="2:6">
      <c r="B33" s="313" t="s">
        <v>1431</v>
      </c>
      <c r="C33" s="314"/>
      <c r="D33" s="314"/>
      <c r="E33" s="314"/>
      <c r="F33" s="314"/>
    </row>
    <row r="34" spans="2:6">
      <c r="B34" s="295"/>
      <c r="C34" s="296"/>
      <c r="D34" s="317" t="s">
        <v>1427</v>
      </c>
      <c r="E34" s="317" t="s">
        <v>1357</v>
      </c>
      <c r="F34" s="305" t="s">
        <v>1346</v>
      </c>
    </row>
    <row r="35" spans="2:6" ht="31.5">
      <c r="B35" s="295"/>
      <c r="C35" s="318" t="s">
        <v>1432</v>
      </c>
      <c r="D35" s="309">
        <f>'6-NNA'!Q18</f>
        <v>0</v>
      </c>
      <c r="E35" s="309">
        <f>'1-SB'!C17</f>
        <v>0</v>
      </c>
      <c r="F35" s="303">
        <f>D35-E35</f>
        <v>0</v>
      </c>
    </row>
    <row r="36" spans="2:6">
      <c r="B36" s="295"/>
      <c r="C36" s="315"/>
      <c r="D36" s="299"/>
      <c r="E36" s="299"/>
      <c r="F36" s="316"/>
    </row>
    <row r="37" spans="2:6">
      <c r="B37" s="295"/>
      <c r="C37" s="296"/>
      <c r="D37" s="317" t="s">
        <v>1373</v>
      </c>
      <c r="E37" s="317" t="s">
        <v>1357</v>
      </c>
      <c r="F37" s="305" t="s">
        <v>1346</v>
      </c>
    </row>
    <row r="38" spans="2:6">
      <c r="B38" s="295"/>
      <c r="C38" s="308" t="s">
        <v>1358</v>
      </c>
      <c r="D38" s="309">
        <f>'7-RP'!C13</f>
        <v>0</v>
      </c>
      <c r="E38" s="309">
        <f>'1-SB'!C41</f>
        <v>0</v>
      </c>
      <c r="F38" s="303">
        <f>D38-E38</f>
        <v>0</v>
      </c>
    </row>
    <row r="39" spans="2:6">
      <c r="B39" s="295"/>
      <c r="D39" s="299"/>
      <c r="E39" s="299"/>
      <c r="F39" s="316"/>
    </row>
    <row r="40" spans="2:6">
      <c r="B40" s="295"/>
      <c r="C40" s="296"/>
      <c r="D40" s="317" t="s">
        <v>1373</v>
      </c>
      <c r="E40" s="317" t="s">
        <v>1357</v>
      </c>
      <c r="F40" s="305" t="s">
        <v>1346</v>
      </c>
    </row>
    <row r="41" spans="2:6">
      <c r="B41" s="295"/>
      <c r="C41" s="308" t="s">
        <v>1428</v>
      </c>
      <c r="D41" s="309">
        <f>'7-RP'!C25</f>
        <v>0</v>
      </c>
      <c r="E41" s="309">
        <f>'1-SB'!C43</f>
        <v>125717.42</v>
      </c>
      <c r="F41" s="303">
        <f>D41-E41</f>
        <v>-125717.42</v>
      </c>
    </row>
    <row r="42" spans="2:6">
      <c r="B42" s="295"/>
      <c r="D42" s="299"/>
      <c r="E42" s="299"/>
      <c r="F42" s="316"/>
    </row>
    <row r="43" spans="2:6">
      <c r="B43" s="295"/>
      <c r="C43" s="296"/>
      <c r="D43" s="317" t="s">
        <v>1373</v>
      </c>
      <c r="E43" s="317" t="s">
        <v>1357</v>
      </c>
      <c r="F43" s="305" t="s">
        <v>1346</v>
      </c>
    </row>
    <row r="44" spans="2:6">
      <c r="B44" s="295"/>
      <c r="C44" s="308" t="s">
        <v>1429</v>
      </c>
      <c r="D44" s="309">
        <f>'7-RP'!C46</f>
        <v>0</v>
      </c>
      <c r="E44" s="309">
        <f>'1-SB'!G40</f>
        <v>33337.06</v>
      </c>
      <c r="F44" s="303">
        <f>D44-E44</f>
        <v>-33337.06</v>
      </c>
    </row>
    <row r="45" spans="2:6">
      <c r="B45" s="295"/>
      <c r="D45" s="299"/>
      <c r="E45" s="299"/>
      <c r="F45" s="316"/>
    </row>
    <row r="46" spans="2:6">
      <c r="B46" s="295"/>
      <c r="C46" s="296"/>
      <c r="D46" s="317" t="s">
        <v>1374</v>
      </c>
      <c r="E46" s="317" t="s">
        <v>1357</v>
      </c>
      <c r="F46" s="305" t="s">
        <v>1346</v>
      </c>
    </row>
    <row r="47" spans="2:6">
      <c r="B47" s="295"/>
      <c r="C47" s="308" t="s">
        <v>1430</v>
      </c>
      <c r="D47" s="309">
        <f>'8-FI'!U264</f>
        <v>0</v>
      </c>
      <c r="E47" s="309">
        <f>'1-SB'!C16+'1-SB'!C37</f>
        <v>25621891.609999999</v>
      </c>
      <c r="F47" s="303">
        <f>D47-E47</f>
        <v>-25621891.609999999</v>
      </c>
    </row>
    <row r="48" spans="2:6">
      <c r="B48" s="295"/>
      <c r="D48" s="299"/>
      <c r="E48" s="299"/>
      <c r="F48" s="316"/>
    </row>
    <row r="49" spans="2:6">
      <c r="B49" s="295"/>
      <c r="C49" s="296"/>
      <c r="D49" s="317" t="s">
        <v>1375</v>
      </c>
      <c r="E49" s="317" t="s">
        <v>1357</v>
      </c>
      <c r="F49" s="305" t="s">
        <v>1346</v>
      </c>
    </row>
    <row r="50" spans="2:6">
      <c r="B50" s="295"/>
      <c r="C50" s="308" t="s">
        <v>1433</v>
      </c>
      <c r="D50" s="309">
        <f>'9-DEPOZITI'!E30</f>
        <v>0</v>
      </c>
      <c r="E50" s="309">
        <f>'1-SB'!C23</f>
        <v>249941.1799999997</v>
      </c>
      <c r="F50" s="303">
        <f>D50-E50</f>
        <v>-249941.1799999997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D84F-3D25-49C9-B873-9770AC793E84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40625" defaultRowHeight="15.75"/>
  <cols>
    <col min="1" max="1" width="16.42578125" style="37" bestFit="1" customWidth="1"/>
    <col min="2" max="2" width="11.28515625" style="37" bestFit="1" customWidth="1"/>
    <col min="3" max="3" width="11" style="37" bestFit="1" customWidth="1"/>
    <col min="4" max="4" width="16" style="37" bestFit="1" customWidth="1"/>
    <col min="5" max="5" width="55.140625" style="37" bestFit="1" customWidth="1"/>
    <col min="6" max="6" width="31.28515625" style="37" bestFit="1" customWidth="1"/>
    <col min="7" max="7" width="22.28515625" style="479" customWidth="1"/>
    <col min="8" max="16384" width="9.140625" style="37"/>
  </cols>
  <sheetData>
    <row r="1" spans="1:7">
      <c r="A1" s="505" t="s">
        <v>782</v>
      </c>
      <c r="B1" s="506" t="s">
        <v>783</v>
      </c>
      <c r="C1" s="506" t="s">
        <v>781</v>
      </c>
      <c r="D1" s="506" t="s">
        <v>222</v>
      </c>
      <c r="E1" s="506" t="s">
        <v>784</v>
      </c>
      <c r="F1" s="506" t="s">
        <v>785</v>
      </c>
      <c r="G1" s="507" t="s">
        <v>89</v>
      </c>
    </row>
    <row r="2" spans="1:7">
      <c r="A2" s="326"/>
      <c r="B2" s="327"/>
      <c r="C2" s="327"/>
      <c r="D2" s="328"/>
      <c r="E2" s="328" t="s">
        <v>928</v>
      </c>
      <c r="F2" s="328"/>
      <c r="G2" s="329"/>
    </row>
    <row r="3" spans="1:7">
      <c r="A3" s="330" t="str">
        <f t="shared" ref="A3:A34" si="0">dfName</f>
        <v>БТФ Актива Балансиран ETF</v>
      </c>
      <c r="B3" s="331" t="str">
        <f t="shared" ref="B3:B34" si="1">dfRG</f>
        <v>05-1379</v>
      </c>
      <c r="C3" s="332" t="str">
        <f t="shared" ref="C3:C34" si="2">EndDate</f>
        <v>30.06.2026</v>
      </c>
      <c r="D3" s="333"/>
      <c r="E3" s="334" t="s">
        <v>7</v>
      </c>
      <c r="F3" s="331" t="s">
        <v>786</v>
      </c>
      <c r="G3" s="335">
        <f>'1-SB'!C10</f>
        <v>0</v>
      </c>
    </row>
    <row r="4" spans="1:7">
      <c r="A4" s="330" t="str">
        <f t="shared" si="0"/>
        <v>БТФ Актива Балансиран ETF</v>
      </c>
      <c r="B4" s="331" t="str">
        <f t="shared" si="1"/>
        <v>05-1379</v>
      </c>
      <c r="C4" s="332" t="str">
        <f t="shared" si="2"/>
        <v>30.06.2026</v>
      </c>
      <c r="D4" s="336"/>
      <c r="E4" s="337" t="s">
        <v>919</v>
      </c>
      <c r="F4" s="331" t="s">
        <v>786</v>
      </c>
      <c r="G4" s="335">
        <f>'1-SB'!C11</f>
        <v>0</v>
      </c>
    </row>
    <row r="5" spans="1:7">
      <c r="A5" s="330" t="str">
        <f t="shared" si="0"/>
        <v>БТФ Актива Балансиран ETF</v>
      </c>
      <c r="B5" s="331" t="str">
        <f t="shared" si="1"/>
        <v>05-1379</v>
      </c>
      <c r="C5" s="332" t="str">
        <f t="shared" si="2"/>
        <v>30.06.2026</v>
      </c>
      <c r="D5" s="338" t="s">
        <v>164</v>
      </c>
      <c r="E5" s="339" t="s">
        <v>136</v>
      </c>
      <c r="F5" s="331" t="s">
        <v>786</v>
      </c>
      <c r="G5" s="335">
        <f>'1-SB'!C12</f>
        <v>0</v>
      </c>
    </row>
    <row r="6" spans="1:7">
      <c r="A6" s="330" t="str">
        <f t="shared" si="0"/>
        <v>БТФ Актива Балансиран ETF</v>
      </c>
      <c r="B6" s="331" t="str">
        <f t="shared" si="1"/>
        <v>05-1379</v>
      </c>
      <c r="C6" s="332" t="str">
        <f t="shared" si="2"/>
        <v>30.06.2026</v>
      </c>
      <c r="D6" s="340" t="s">
        <v>165</v>
      </c>
      <c r="E6" s="341" t="s">
        <v>91</v>
      </c>
      <c r="F6" s="331" t="s">
        <v>786</v>
      </c>
      <c r="G6" s="335">
        <f>'1-SB'!C13</f>
        <v>0</v>
      </c>
    </row>
    <row r="7" spans="1:7">
      <c r="A7" s="330" t="str">
        <f t="shared" si="0"/>
        <v>БТФ Актива Балансиран ETF</v>
      </c>
      <c r="B7" s="331" t="str">
        <f t="shared" si="1"/>
        <v>05-1379</v>
      </c>
      <c r="C7" s="332" t="str">
        <f t="shared" si="2"/>
        <v>30.06.2026</v>
      </c>
      <c r="D7" s="338" t="s">
        <v>166</v>
      </c>
      <c r="E7" s="341" t="s">
        <v>99</v>
      </c>
      <c r="F7" s="331" t="s">
        <v>786</v>
      </c>
      <c r="G7" s="335">
        <f>'1-SB'!C14</f>
        <v>0</v>
      </c>
    </row>
    <row r="8" spans="1:7">
      <c r="A8" s="330" t="str">
        <f t="shared" si="0"/>
        <v>БТФ Актива Балансиран ETF</v>
      </c>
      <c r="B8" s="331" t="str">
        <f t="shared" si="1"/>
        <v>05-1379</v>
      </c>
      <c r="C8" s="332" t="str">
        <f t="shared" si="2"/>
        <v>30.06.2026</v>
      </c>
      <c r="D8" s="338" t="s">
        <v>167</v>
      </c>
      <c r="E8" s="339" t="s">
        <v>127</v>
      </c>
      <c r="F8" s="331" t="s">
        <v>786</v>
      </c>
      <c r="G8" s="335">
        <f>'1-SB'!C15</f>
        <v>0</v>
      </c>
    </row>
    <row r="9" spans="1:7">
      <c r="A9" s="330" t="str">
        <f t="shared" si="0"/>
        <v>БТФ Актива Балансиран ETF</v>
      </c>
      <c r="B9" s="331" t="str">
        <f t="shared" si="1"/>
        <v>05-1379</v>
      </c>
      <c r="C9" s="332" t="str">
        <f t="shared" si="2"/>
        <v>30.06.2026</v>
      </c>
      <c r="D9" s="336" t="s">
        <v>168</v>
      </c>
      <c r="E9" s="342" t="s">
        <v>11</v>
      </c>
      <c r="F9" s="331" t="s">
        <v>786</v>
      </c>
      <c r="G9" s="335">
        <f>'1-SB'!C16</f>
        <v>0</v>
      </c>
    </row>
    <row r="10" spans="1:7">
      <c r="A10" s="330" t="str">
        <f t="shared" si="0"/>
        <v>БТФ Актива Балансиран ETF</v>
      </c>
      <c r="B10" s="331" t="str">
        <f t="shared" si="1"/>
        <v>05-1379</v>
      </c>
      <c r="C10" s="332" t="str">
        <f t="shared" si="2"/>
        <v>30.06.2026</v>
      </c>
      <c r="D10" s="336" t="s">
        <v>169</v>
      </c>
      <c r="E10" s="337" t="s">
        <v>920</v>
      </c>
      <c r="F10" s="331" t="s">
        <v>786</v>
      </c>
      <c r="G10" s="335">
        <f>'1-SB'!C17</f>
        <v>0</v>
      </c>
    </row>
    <row r="11" spans="1:7">
      <c r="A11" s="330" t="str">
        <f t="shared" si="0"/>
        <v>БТФ Актива Балансиран ETF</v>
      </c>
      <c r="B11" s="331" t="str">
        <f t="shared" si="1"/>
        <v>05-1379</v>
      </c>
      <c r="C11" s="332" t="str">
        <f t="shared" si="2"/>
        <v>30.06.2026</v>
      </c>
      <c r="D11" s="336" t="s">
        <v>170</v>
      </c>
      <c r="E11" s="342" t="s">
        <v>30</v>
      </c>
      <c r="F11" s="331" t="s">
        <v>786</v>
      </c>
      <c r="G11" s="335">
        <f>'1-SB'!C18</f>
        <v>0</v>
      </c>
    </row>
    <row r="12" spans="1:7">
      <c r="A12" s="330" t="str">
        <f t="shared" si="0"/>
        <v>БТФ Актива Балансиран ETF</v>
      </c>
      <c r="B12" s="331" t="str">
        <f t="shared" si="1"/>
        <v>05-1379</v>
      </c>
      <c r="C12" s="332" t="str">
        <f t="shared" si="2"/>
        <v>30.06.2026</v>
      </c>
      <c r="D12" s="327"/>
      <c r="E12" s="328" t="s">
        <v>32</v>
      </c>
      <c r="F12" s="331" t="s">
        <v>786</v>
      </c>
      <c r="G12" s="335">
        <f>'1-SB'!C19</f>
        <v>0</v>
      </c>
    </row>
    <row r="13" spans="1:7">
      <c r="A13" s="330" t="str">
        <f t="shared" si="0"/>
        <v>БТФ Актива Балансиран ETF</v>
      </c>
      <c r="B13" s="331" t="str">
        <f t="shared" si="1"/>
        <v>05-1379</v>
      </c>
      <c r="C13" s="332" t="str">
        <f t="shared" si="2"/>
        <v>30.06.2026</v>
      </c>
      <c r="D13" s="327"/>
      <c r="E13" s="328" t="s">
        <v>921</v>
      </c>
      <c r="F13" s="331" t="s">
        <v>786</v>
      </c>
      <c r="G13" s="335">
        <f>'1-SB'!C20</f>
        <v>0</v>
      </c>
    </row>
    <row r="14" spans="1:7">
      <c r="A14" s="330" t="str">
        <f t="shared" si="0"/>
        <v>БТФ Актива Балансиран ETF</v>
      </c>
      <c r="B14" s="331" t="str">
        <f t="shared" si="1"/>
        <v>05-1379</v>
      </c>
      <c r="C14" s="332" t="str">
        <f t="shared" si="2"/>
        <v>30.06.2026</v>
      </c>
      <c r="D14" s="343" t="s">
        <v>171</v>
      </c>
      <c r="E14" s="331" t="s">
        <v>8</v>
      </c>
      <c r="F14" s="331" t="s">
        <v>786</v>
      </c>
      <c r="G14" s="335">
        <f>'1-SB'!C21</f>
        <v>0</v>
      </c>
    </row>
    <row r="15" spans="1:7">
      <c r="A15" s="330" t="str">
        <f t="shared" si="0"/>
        <v>БТФ Актива Балансиран ETF</v>
      </c>
      <c r="B15" s="331" t="str">
        <f t="shared" si="1"/>
        <v>05-1379</v>
      </c>
      <c r="C15" s="332" t="str">
        <f t="shared" si="2"/>
        <v>30.06.2026</v>
      </c>
      <c r="D15" s="343" t="s">
        <v>172</v>
      </c>
      <c r="E15" s="331" t="s">
        <v>9</v>
      </c>
      <c r="F15" s="331" t="s">
        <v>786</v>
      </c>
      <c r="G15" s="335">
        <f>'1-SB'!C22</f>
        <v>680929.15</v>
      </c>
    </row>
    <row r="16" spans="1:7">
      <c r="A16" s="330" t="str">
        <f t="shared" si="0"/>
        <v>БТФ Актива Балансиран ETF</v>
      </c>
      <c r="B16" s="331" t="str">
        <f t="shared" si="1"/>
        <v>05-1379</v>
      </c>
      <c r="C16" s="332" t="str">
        <f t="shared" si="2"/>
        <v>30.06.2026</v>
      </c>
      <c r="D16" s="343" t="s">
        <v>173</v>
      </c>
      <c r="E16" s="331" t="s">
        <v>159</v>
      </c>
      <c r="F16" s="331" t="s">
        <v>786</v>
      </c>
      <c r="G16" s="335">
        <f>'1-SB'!C23</f>
        <v>249941.1799999997</v>
      </c>
    </row>
    <row r="17" spans="1:7">
      <c r="A17" s="330" t="str">
        <f t="shared" si="0"/>
        <v>БТФ Актива Балансиран ETF</v>
      </c>
      <c r="B17" s="331" t="str">
        <f t="shared" si="1"/>
        <v>05-1379</v>
      </c>
      <c r="C17" s="332" t="str">
        <f t="shared" si="2"/>
        <v>30.06.2026</v>
      </c>
      <c r="D17" s="343" t="s">
        <v>174</v>
      </c>
      <c r="E17" s="331" t="s">
        <v>126</v>
      </c>
      <c r="F17" s="331" t="s">
        <v>786</v>
      </c>
      <c r="G17" s="335">
        <f>'1-SB'!C24</f>
        <v>0</v>
      </c>
    </row>
    <row r="18" spans="1:7">
      <c r="A18" s="330" t="str">
        <f t="shared" si="0"/>
        <v>БТФ Актива Балансиран ETF</v>
      </c>
      <c r="B18" s="331" t="str">
        <f t="shared" si="1"/>
        <v>05-1379</v>
      </c>
      <c r="C18" s="332" t="str">
        <f t="shared" si="2"/>
        <v>30.06.2026</v>
      </c>
      <c r="D18" s="327" t="s">
        <v>175</v>
      </c>
      <c r="E18" s="344" t="s">
        <v>11</v>
      </c>
      <c r="F18" s="331" t="s">
        <v>786</v>
      </c>
      <c r="G18" s="335">
        <f>'1-SB'!C25</f>
        <v>930870.32999999973</v>
      </c>
    </row>
    <row r="19" spans="1:7">
      <c r="A19" s="330" t="str">
        <f t="shared" si="0"/>
        <v>БТФ Актива Балансиран ETF</v>
      </c>
      <c r="B19" s="331" t="str">
        <f t="shared" si="1"/>
        <v>05-1379</v>
      </c>
      <c r="C19" s="332" t="str">
        <f t="shared" si="2"/>
        <v>30.06.2026</v>
      </c>
      <c r="D19" s="327"/>
      <c r="E19" s="328" t="s">
        <v>925</v>
      </c>
      <c r="F19" s="331" t="s">
        <v>786</v>
      </c>
      <c r="G19" s="335">
        <f>'1-SB'!C26</f>
        <v>0</v>
      </c>
    </row>
    <row r="20" spans="1:7">
      <c r="A20" s="330" t="str">
        <f t="shared" si="0"/>
        <v>БТФ Актива Балансиран ETF</v>
      </c>
      <c r="B20" s="331" t="str">
        <f t="shared" si="1"/>
        <v>05-1379</v>
      </c>
      <c r="C20" s="332" t="str">
        <f t="shared" si="2"/>
        <v>30.06.2026</v>
      </c>
      <c r="D20" s="343" t="s">
        <v>176</v>
      </c>
      <c r="E20" s="331" t="s">
        <v>136</v>
      </c>
      <c r="F20" s="331" t="s">
        <v>786</v>
      </c>
      <c r="G20" s="335">
        <f>'1-SB'!C27</f>
        <v>23059375.140000001</v>
      </c>
    </row>
    <row r="21" spans="1:7">
      <c r="A21" s="330" t="str">
        <f t="shared" si="0"/>
        <v>БТФ Актива Балансиран ETF</v>
      </c>
      <c r="B21" s="331" t="str">
        <f t="shared" si="1"/>
        <v>05-1379</v>
      </c>
      <c r="C21" s="332" t="str">
        <f t="shared" si="2"/>
        <v>30.06.2026</v>
      </c>
      <c r="D21" s="343" t="s">
        <v>177</v>
      </c>
      <c r="E21" s="345" t="s">
        <v>91</v>
      </c>
      <c r="F21" s="331" t="s">
        <v>786</v>
      </c>
      <c r="G21" s="335">
        <f>'1-SB'!C28</f>
        <v>14766605.800000001</v>
      </c>
    </row>
    <row r="22" spans="1:7">
      <c r="A22" s="330" t="str">
        <f t="shared" si="0"/>
        <v>БТФ Актива Балансиран ETF</v>
      </c>
      <c r="B22" s="331" t="str">
        <f t="shared" si="1"/>
        <v>05-1379</v>
      </c>
      <c r="C22" s="332" t="str">
        <f t="shared" si="2"/>
        <v>30.06.2026</v>
      </c>
      <c r="D22" s="343" t="s">
        <v>178</v>
      </c>
      <c r="E22" s="345" t="s">
        <v>108</v>
      </c>
      <c r="F22" s="331" t="s">
        <v>786</v>
      </c>
      <c r="G22" s="335">
        <f>'1-SB'!C29</f>
        <v>0</v>
      </c>
    </row>
    <row r="23" spans="1:7">
      <c r="A23" s="330" t="str">
        <f t="shared" si="0"/>
        <v>БТФ Актива Балансиран ETF</v>
      </c>
      <c r="B23" s="331" t="str">
        <f t="shared" si="1"/>
        <v>05-1379</v>
      </c>
      <c r="C23" s="332" t="str">
        <f t="shared" si="2"/>
        <v>30.06.2026</v>
      </c>
      <c r="D23" s="343" t="s">
        <v>179</v>
      </c>
      <c r="E23" s="345" t="s">
        <v>99</v>
      </c>
      <c r="F23" s="331" t="s">
        <v>786</v>
      </c>
      <c r="G23" s="335">
        <f>'1-SB'!C30</f>
        <v>5977087.1299999999</v>
      </c>
    </row>
    <row r="24" spans="1:7">
      <c r="A24" s="330" t="str">
        <f t="shared" si="0"/>
        <v>БТФ Актива Балансиран ETF</v>
      </c>
      <c r="B24" s="331" t="str">
        <f t="shared" si="1"/>
        <v>05-1379</v>
      </c>
      <c r="C24" s="332" t="str">
        <f t="shared" si="2"/>
        <v>30.06.2026</v>
      </c>
      <c r="D24" s="343" t="s">
        <v>180</v>
      </c>
      <c r="E24" s="345" t="s">
        <v>10</v>
      </c>
      <c r="F24" s="331" t="s">
        <v>786</v>
      </c>
      <c r="G24" s="335">
        <f>'1-SB'!C31</f>
        <v>2315682.21</v>
      </c>
    </row>
    <row r="25" spans="1:7">
      <c r="A25" s="330" t="str">
        <f t="shared" si="0"/>
        <v>БТФ Актива Балансиран ETF</v>
      </c>
      <c r="B25" s="331" t="str">
        <f t="shared" si="1"/>
        <v>05-1379</v>
      </c>
      <c r="C25" s="332" t="str">
        <f t="shared" si="2"/>
        <v>30.06.2026</v>
      </c>
      <c r="D25" s="343" t="s">
        <v>181</v>
      </c>
      <c r="E25" s="331" t="s">
        <v>128</v>
      </c>
      <c r="F25" s="331" t="s">
        <v>786</v>
      </c>
      <c r="G25" s="335">
        <f>'1-SB'!C32</f>
        <v>0</v>
      </c>
    </row>
    <row r="26" spans="1:7">
      <c r="A26" s="330" t="str">
        <f t="shared" si="0"/>
        <v>БТФ Актива Балансиран ETF</v>
      </c>
      <c r="B26" s="331" t="str">
        <f t="shared" si="1"/>
        <v>05-1379</v>
      </c>
      <c r="C26" s="332" t="str">
        <f t="shared" si="2"/>
        <v>30.06.2026</v>
      </c>
      <c r="D26" s="343" t="s">
        <v>182</v>
      </c>
      <c r="E26" s="331" t="s">
        <v>129</v>
      </c>
      <c r="F26" s="331" t="s">
        <v>786</v>
      </c>
      <c r="G26" s="335">
        <f>'1-SB'!C33</f>
        <v>2562516.4699999997</v>
      </c>
    </row>
    <row r="27" spans="1:7">
      <c r="A27" s="330" t="str">
        <f t="shared" si="0"/>
        <v>БТФ Актива Балансиран ETF</v>
      </c>
      <c r="B27" s="331" t="str">
        <f t="shared" si="1"/>
        <v>05-1379</v>
      </c>
      <c r="C27" s="332" t="str">
        <f t="shared" si="2"/>
        <v>30.06.2026</v>
      </c>
      <c r="D27" s="343" t="s">
        <v>183</v>
      </c>
      <c r="E27" s="331" t="s">
        <v>130</v>
      </c>
      <c r="F27" s="331" t="s">
        <v>786</v>
      </c>
      <c r="G27" s="335">
        <f>'1-SB'!C34</f>
        <v>0</v>
      </c>
    </row>
    <row r="28" spans="1:7">
      <c r="A28" s="330" t="str">
        <f t="shared" si="0"/>
        <v>БТФ Актива Балансиран ETF</v>
      </c>
      <c r="B28" s="331" t="str">
        <f t="shared" si="1"/>
        <v>05-1379</v>
      </c>
      <c r="C28" s="332" t="str">
        <f t="shared" si="2"/>
        <v>30.06.2026</v>
      </c>
      <c r="D28" s="343" t="s">
        <v>184</v>
      </c>
      <c r="E28" s="331" t="s">
        <v>131</v>
      </c>
      <c r="F28" s="331" t="s">
        <v>786</v>
      </c>
      <c r="G28" s="335">
        <f>'1-SB'!C35</f>
        <v>0</v>
      </c>
    </row>
    <row r="29" spans="1:7">
      <c r="A29" s="330" t="str">
        <f t="shared" si="0"/>
        <v>БТФ Актива Балансиран ETF</v>
      </c>
      <c r="B29" s="331" t="str">
        <f t="shared" si="1"/>
        <v>05-1379</v>
      </c>
      <c r="C29" s="332" t="str">
        <f t="shared" si="2"/>
        <v>30.06.2026</v>
      </c>
      <c r="D29" s="343" t="s">
        <v>185</v>
      </c>
      <c r="E29" s="331" t="s">
        <v>1454</v>
      </c>
      <c r="F29" s="331" t="s">
        <v>786</v>
      </c>
      <c r="G29" s="335">
        <f>'1-SB'!C36</f>
        <v>0</v>
      </c>
    </row>
    <row r="30" spans="1:7">
      <c r="A30" s="330" t="str">
        <f t="shared" si="0"/>
        <v>БТФ Актива Балансиран ETF</v>
      </c>
      <c r="B30" s="331" t="str">
        <f t="shared" si="1"/>
        <v>05-1379</v>
      </c>
      <c r="C30" s="332" t="str">
        <f t="shared" si="2"/>
        <v>30.06.2026</v>
      </c>
      <c r="D30" s="343" t="s">
        <v>186</v>
      </c>
      <c r="E30" s="344" t="s">
        <v>12</v>
      </c>
      <c r="F30" s="331" t="s">
        <v>786</v>
      </c>
      <c r="G30" s="335">
        <f>'1-SB'!C37</f>
        <v>25621891.609999999</v>
      </c>
    </row>
    <row r="31" spans="1:7">
      <c r="A31" s="330" t="str">
        <f t="shared" si="0"/>
        <v>БТФ Актива Балансиран ETF</v>
      </c>
      <c r="B31" s="331" t="str">
        <f t="shared" si="1"/>
        <v>05-1379</v>
      </c>
      <c r="C31" s="332" t="str">
        <f t="shared" si="2"/>
        <v>30.06.2026</v>
      </c>
      <c r="D31" s="327"/>
      <c r="E31" s="328" t="s">
        <v>926</v>
      </c>
      <c r="F31" s="331" t="s">
        <v>786</v>
      </c>
      <c r="G31" s="335">
        <f>'1-SB'!C38</f>
        <v>0</v>
      </c>
    </row>
    <row r="32" spans="1:7">
      <c r="A32" s="330" t="str">
        <f t="shared" si="0"/>
        <v>БТФ Актива Балансиран ETF</v>
      </c>
      <c r="B32" s="331" t="str">
        <f t="shared" si="1"/>
        <v>05-1379</v>
      </c>
      <c r="C32" s="332" t="str">
        <f t="shared" si="2"/>
        <v>30.06.2026</v>
      </c>
      <c r="D32" s="338" t="s">
        <v>187</v>
      </c>
      <c r="E32" s="339" t="s">
        <v>133</v>
      </c>
      <c r="F32" s="331" t="s">
        <v>786</v>
      </c>
      <c r="G32" s="335">
        <f>'1-SB'!C39</f>
        <v>18677.419999999998</v>
      </c>
    </row>
    <row r="33" spans="1:7">
      <c r="A33" s="330" t="str">
        <f t="shared" si="0"/>
        <v>БТФ Актива Балансиран ETF</v>
      </c>
      <c r="B33" s="331" t="str">
        <f t="shared" si="1"/>
        <v>05-1379</v>
      </c>
      <c r="C33" s="332" t="str">
        <f t="shared" si="2"/>
        <v>30.06.2026</v>
      </c>
      <c r="D33" s="338" t="s">
        <v>188</v>
      </c>
      <c r="E33" s="339" t="s">
        <v>92</v>
      </c>
      <c r="F33" s="331" t="s">
        <v>786</v>
      </c>
      <c r="G33" s="335">
        <f>'1-SB'!C40</f>
        <v>0</v>
      </c>
    </row>
    <row r="34" spans="1:7">
      <c r="A34" s="330" t="str">
        <f t="shared" si="0"/>
        <v>БТФ Актива Балансиран ETF</v>
      </c>
      <c r="B34" s="331" t="str">
        <f t="shared" si="1"/>
        <v>05-1379</v>
      </c>
      <c r="C34" s="332" t="str">
        <f t="shared" si="2"/>
        <v>30.06.2026</v>
      </c>
      <c r="D34" s="338" t="s">
        <v>189</v>
      </c>
      <c r="E34" s="339" t="s">
        <v>134</v>
      </c>
      <c r="F34" s="331" t="s">
        <v>786</v>
      </c>
      <c r="G34" s="335">
        <f>'1-SB'!C41</f>
        <v>0</v>
      </c>
    </row>
    <row r="35" spans="1:7">
      <c r="A35" s="330" t="str">
        <f t="shared" ref="A35:A58" si="3">dfName</f>
        <v>БТФ Актива Балансиран ETF</v>
      </c>
      <c r="B35" s="331" t="str">
        <f t="shared" ref="B35:B58" si="4">dfRG</f>
        <v>05-1379</v>
      </c>
      <c r="C35" s="332" t="str">
        <f t="shared" ref="C35:C58" si="5">EndDate</f>
        <v>30.06.2026</v>
      </c>
      <c r="D35" s="338" t="s">
        <v>190</v>
      </c>
      <c r="E35" s="339" t="s">
        <v>100</v>
      </c>
      <c r="F35" s="331" t="s">
        <v>786</v>
      </c>
      <c r="G35" s="335">
        <f>'1-SB'!C42</f>
        <v>107040</v>
      </c>
    </row>
    <row r="36" spans="1:7">
      <c r="A36" s="330" t="str">
        <f t="shared" si="3"/>
        <v>БТФ Актива Балансиран ETF</v>
      </c>
      <c r="B36" s="331" t="str">
        <f t="shared" si="4"/>
        <v>05-1379</v>
      </c>
      <c r="C36" s="332" t="str">
        <f t="shared" si="5"/>
        <v>30.06.2026</v>
      </c>
      <c r="D36" s="336" t="s">
        <v>191</v>
      </c>
      <c r="E36" s="342" t="s">
        <v>13</v>
      </c>
      <c r="F36" s="331" t="s">
        <v>786</v>
      </c>
      <c r="G36" s="335">
        <f>'1-SB'!C43</f>
        <v>125717.42</v>
      </c>
    </row>
    <row r="37" spans="1:7">
      <c r="A37" s="330" t="str">
        <f t="shared" si="3"/>
        <v>БТФ Актива Балансиран ETF</v>
      </c>
      <c r="B37" s="331" t="str">
        <f t="shared" si="4"/>
        <v>05-1379</v>
      </c>
      <c r="C37" s="332" t="str">
        <f t="shared" si="5"/>
        <v>30.06.2026</v>
      </c>
      <c r="D37" s="336" t="s">
        <v>192</v>
      </c>
      <c r="E37" s="337" t="s">
        <v>927</v>
      </c>
      <c r="F37" s="331" t="s">
        <v>786</v>
      </c>
      <c r="G37" s="335">
        <f>'1-SB'!C44</f>
        <v>0</v>
      </c>
    </row>
    <row r="38" spans="1:7">
      <c r="A38" s="330" t="str">
        <f t="shared" si="3"/>
        <v>БТФ Актива Балансиран ETF</v>
      </c>
      <c r="B38" s="331" t="str">
        <f t="shared" si="4"/>
        <v>05-1379</v>
      </c>
      <c r="C38" s="332" t="str">
        <f t="shared" si="5"/>
        <v>30.06.2026</v>
      </c>
      <c r="D38" s="336" t="s">
        <v>193</v>
      </c>
      <c r="E38" s="342" t="s">
        <v>34</v>
      </c>
      <c r="F38" s="331" t="s">
        <v>786</v>
      </c>
      <c r="G38" s="335">
        <f>'1-SB'!C45</f>
        <v>26678479.359999999</v>
      </c>
    </row>
    <row r="39" spans="1:7">
      <c r="A39" s="330" t="str">
        <f t="shared" si="3"/>
        <v>БТФ Актива Балансиран ETF</v>
      </c>
      <c r="B39" s="331" t="str">
        <f t="shared" si="4"/>
        <v>05-1379</v>
      </c>
      <c r="C39" s="332" t="str">
        <f t="shared" si="5"/>
        <v>30.06.2026</v>
      </c>
      <c r="D39" s="336" t="s">
        <v>194</v>
      </c>
      <c r="E39" s="336" t="s">
        <v>36</v>
      </c>
      <c r="F39" s="331" t="s">
        <v>786</v>
      </c>
      <c r="G39" s="335">
        <f>'1-SB'!C47</f>
        <v>26678479.359999999</v>
      </c>
    </row>
    <row r="40" spans="1:7">
      <c r="A40" s="346" t="str">
        <f t="shared" si="3"/>
        <v>БТФ Актива Балансиран ETF</v>
      </c>
      <c r="B40" s="347" t="str">
        <f t="shared" si="4"/>
        <v>05-1379</v>
      </c>
      <c r="C40" s="348" t="str">
        <f t="shared" si="5"/>
        <v>30.06.2026</v>
      </c>
      <c r="D40" s="349"/>
      <c r="E40" s="350" t="s">
        <v>24</v>
      </c>
      <c r="F40" s="347" t="s">
        <v>787</v>
      </c>
      <c r="G40" s="351">
        <f>'1-SB'!G10</f>
        <v>0</v>
      </c>
    </row>
    <row r="41" spans="1:7">
      <c r="A41" s="346" t="str">
        <f t="shared" si="3"/>
        <v>БТФ Актива Балансиран ETF</v>
      </c>
      <c r="B41" s="347" t="str">
        <f t="shared" si="4"/>
        <v>05-1379</v>
      </c>
      <c r="C41" s="348" t="str">
        <f t="shared" si="5"/>
        <v>30.06.2026</v>
      </c>
      <c r="D41" s="352" t="s">
        <v>195</v>
      </c>
      <c r="E41" s="353" t="s">
        <v>924</v>
      </c>
      <c r="F41" s="347" t="s">
        <v>787</v>
      </c>
      <c r="G41" s="351">
        <f>'1-SB'!G11</f>
        <v>97328662.549999997</v>
      </c>
    </row>
    <row r="42" spans="1:7">
      <c r="A42" s="346" t="str">
        <f t="shared" si="3"/>
        <v>БТФ Актива Балансиран ETF</v>
      </c>
      <c r="B42" s="347" t="str">
        <f t="shared" si="4"/>
        <v>05-1379</v>
      </c>
      <c r="C42" s="348" t="str">
        <f t="shared" si="5"/>
        <v>30.06.2026</v>
      </c>
      <c r="D42" s="354"/>
      <c r="E42" s="353" t="s">
        <v>923</v>
      </c>
      <c r="F42" s="347" t="s">
        <v>787</v>
      </c>
      <c r="G42" s="351">
        <f>'1-SB'!G12</f>
        <v>0</v>
      </c>
    </row>
    <row r="43" spans="1:7" ht="31.5">
      <c r="A43" s="346" t="str">
        <f t="shared" si="3"/>
        <v>БТФ Актива Балансиран ETF</v>
      </c>
      <c r="B43" s="347" t="str">
        <f t="shared" si="4"/>
        <v>05-1379</v>
      </c>
      <c r="C43" s="348" t="str">
        <f t="shared" si="5"/>
        <v>30.06.2026</v>
      </c>
      <c r="D43" s="355" t="s">
        <v>196</v>
      </c>
      <c r="E43" s="356" t="s">
        <v>135</v>
      </c>
      <c r="F43" s="347" t="s">
        <v>787</v>
      </c>
      <c r="G43" s="351">
        <f>'1-SB'!G13</f>
        <v>-76404024.299999997</v>
      </c>
    </row>
    <row r="44" spans="1:7">
      <c r="A44" s="346" t="str">
        <f t="shared" si="3"/>
        <v>БТФ Актива Балансиран ETF</v>
      </c>
      <c r="B44" s="347" t="str">
        <f t="shared" si="4"/>
        <v>05-1379</v>
      </c>
      <c r="C44" s="348" t="str">
        <f t="shared" si="5"/>
        <v>30.06.2026</v>
      </c>
      <c r="D44" s="354" t="s">
        <v>197</v>
      </c>
      <c r="E44" s="356" t="s">
        <v>25</v>
      </c>
      <c r="F44" s="347" t="s">
        <v>787</v>
      </c>
      <c r="G44" s="351">
        <f>'1-SB'!G14</f>
        <v>0</v>
      </c>
    </row>
    <row r="45" spans="1:7">
      <c r="A45" s="346" t="str">
        <f t="shared" si="3"/>
        <v>БТФ Актива Балансиран ETF</v>
      </c>
      <c r="B45" s="347" t="str">
        <f t="shared" si="4"/>
        <v>05-1379</v>
      </c>
      <c r="C45" s="348" t="str">
        <f t="shared" si="5"/>
        <v>30.06.2026</v>
      </c>
      <c r="D45" s="354" t="s">
        <v>198</v>
      </c>
      <c r="E45" s="356" t="s">
        <v>111</v>
      </c>
      <c r="F45" s="347" t="s">
        <v>787</v>
      </c>
      <c r="G45" s="351">
        <f>'1-SB'!G15</f>
        <v>0</v>
      </c>
    </row>
    <row r="46" spans="1:7">
      <c r="A46" s="346" t="str">
        <f t="shared" si="3"/>
        <v>БТФ Актива Балансиран ETF</v>
      </c>
      <c r="B46" s="347" t="str">
        <f t="shared" si="4"/>
        <v>05-1379</v>
      </c>
      <c r="C46" s="348" t="str">
        <f t="shared" si="5"/>
        <v>30.06.2026</v>
      </c>
      <c r="D46" s="352" t="s">
        <v>199</v>
      </c>
      <c r="E46" s="357" t="s">
        <v>23</v>
      </c>
      <c r="F46" s="347" t="s">
        <v>787</v>
      </c>
      <c r="G46" s="351">
        <f>'1-SB'!G16</f>
        <v>-76404024.299999997</v>
      </c>
    </row>
    <row r="47" spans="1:7">
      <c r="A47" s="346" t="str">
        <f t="shared" si="3"/>
        <v>БТФ Актива Балансиран ETF</v>
      </c>
      <c r="B47" s="347" t="str">
        <f t="shared" si="4"/>
        <v>05-1379</v>
      </c>
      <c r="C47" s="348" t="str">
        <f t="shared" si="5"/>
        <v>30.06.2026</v>
      </c>
      <c r="D47" s="352"/>
      <c r="E47" s="353" t="s">
        <v>922</v>
      </c>
      <c r="F47" s="347" t="s">
        <v>787</v>
      </c>
      <c r="G47" s="351">
        <f>'1-SB'!G17</f>
        <v>0</v>
      </c>
    </row>
    <row r="48" spans="1:7">
      <c r="A48" s="346" t="str">
        <f t="shared" si="3"/>
        <v>БТФ Актива Балансиран ETF</v>
      </c>
      <c r="B48" s="347" t="str">
        <f t="shared" si="4"/>
        <v>05-1379</v>
      </c>
      <c r="C48" s="348" t="str">
        <f t="shared" si="5"/>
        <v>30.06.2026</v>
      </c>
      <c r="D48" s="354" t="s">
        <v>200</v>
      </c>
      <c r="E48" s="356" t="s">
        <v>26</v>
      </c>
      <c r="F48" s="347" t="s">
        <v>787</v>
      </c>
      <c r="G48" s="351">
        <f>'1-SB'!G18</f>
        <v>4300858.6100000003</v>
      </c>
    </row>
    <row r="49" spans="1:7">
      <c r="A49" s="346" t="str">
        <f t="shared" si="3"/>
        <v>БТФ Актива Балансиран ETF</v>
      </c>
      <c r="B49" s="347" t="str">
        <f t="shared" si="4"/>
        <v>05-1379</v>
      </c>
      <c r="C49" s="348" t="str">
        <f t="shared" si="5"/>
        <v>30.06.2026</v>
      </c>
      <c r="D49" s="354" t="s">
        <v>201</v>
      </c>
      <c r="E49" s="358" t="s">
        <v>27</v>
      </c>
      <c r="F49" s="347" t="s">
        <v>787</v>
      </c>
      <c r="G49" s="351">
        <f>'1-SB'!G19</f>
        <v>4878988.7300000004</v>
      </c>
    </row>
    <row r="50" spans="1:7">
      <c r="A50" s="346" t="str">
        <f t="shared" si="3"/>
        <v>БТФ Актива Балансиран ETF</v>
      </c>
      <c r="B50" s="347" t="str">
        <f t="shared" si="4"/>
        <v>05-1379</v>
      </c>
      <c r="C50" s="348" t="str">
        <f t="shared" si="5"/>
        <v>30.06.2026</v>
      </c>
      <c r="D50" s="354" t="s">
        <v>202</v>
      </c>
      <c r="E50" s="358" t="s">
        <v>28</v>
      </c>
      <c r="F50" s="347" t="s">
        <v>787</v>
      </c>
      <c r="G50" s="351">
        <f>'1-SB'!G20</f>
        <v>-578130.12</v>
      </c>
    </row>
    <row r="51" spans="1:7">
      <c r="A51" s="346" t="str">
        <f t="shared" si="3"/>
        <v>БТФ Актива Балансиран ETF</v>
      </c>
      <c r="B51" s="347" t="str">
        <f t="shared" si="4"/>
        <v>05-1379</v>
      </c>
      <c r="C51" s="348" t="str">
        <f t="shared" si="5"/>
        <v>30.06.2026</v>
      </c>
      <c r="D51" s="359" t="s">
        <v>203</v>
      </c>
      <c r="E51" s="360" t="s">
        <v>981</v>
      </c>
      <c r="F51" s="347" t="s">
        <v>787</v>
      </c>
      <c r="G51" s="351">
        <f>'1-SB'!G21</f>
        <v>1419645.4400000018</v>
      </c>
    </row>
    <row r="52" spans="1:7">
      <c r="A52" s="346" t="str">
        <f t="shared" si="3"/>
        <v>БТФ Актива Балансиран ETF</v>
      </c>
      <c r="B52" s="347" t="str">
        <f t="shared" si="4"/>
        <v>05-1379</v>
      </c>
      <c r="C52" s="348" t="str">
        <f t="shared" si="5"/>
        <v>30.06.2026</v>
      </c>
      <c r="D52" s="359" t="s">
        <v>983</v>
      </c>
      <c r="E52" s="360" t="s">
        <v>982</v>
      </c>
      <c r="F52" s="347" t="s">
        <v>787</v>
      </c>
      <c r="G52" s="351">
        <f>'1-SB'!G22</f>
        <v>0</v>
      </c>
    </row>
    <row r="53" spans="1:7">
      <c r="A53" s="346" t="str">
        <f t="shared" si="3"/>
        <v>БТФ Актива Балансиран ETF</v>
      </c>
      <c r="B53" s="347" t="str">
        <f t="shared" si="4"/>
        <v>05-1379</v>
      </c>
      <c r="C53" s="348" t="str">
        <f t="shared" si="5"/>
        <v>30.06.2026</v>
      </c>
      <c r="D53" s="352" t="s">
        <v>204</v>
      </c>
      <c r="E53" s="357" t="s">
        <v>29</v>
      </c>
      <c r="F53" s="347" t="s">
        <v>787</v>
      </c>
      <c r="G53" s="351">
        <f>'1-SB'!G23</f>
        <v>5720504.0500000017</v>
      </c>
    </row>
    <row r="54" spans="1:7">
      <c r="A54" s="346" t="str">
        <f t="shared" si="3"/>
        <v>БТФ Актива Балансиран ETF</v>
      </c>
      <c r="B54" s="347" t="str">
        <f t="shared" si="4"/>
        <v>05-1379</v>
      </c>
      <c r="C54" s="348" t="str">
        <f t="shared" si="5"/>
        <v>30.06.2026</v>
      </c>
      <c r="D54" s="349" t="s">
        <v>205</v>
      </c>
      <c r="E54" s="361" t="s">
        <v>31</v>
      </c>
      <c r="F54" s="347" t="s">
        <v>787</v>
      </c>
      <c r="G54" s="351">
        <f>'1-SB'!G24</f>
        <v>26645142.300000001</v>
      </c>
    </row>
    <row r="55" spans="1:7">
      <c r="A55" s="346" t="str">
        <f t="shared" si="3"/>
        <v>БТФ Актива Балансиран ETF</v>
      </c>
      <c r="B55" s="347" t="str">
        <f t="shared" si="4"/>
        <v>05-1379</v>
      </c>
      <c r="C55" s="348" t="str">
        <f t="shared" si="5"/>
        <v>30.06.2026</v>
      </c>
      <c r="D55" s="349"/>
      <c r="E55" s="350" t="s">
        <v>33</v>
      </c>
      <c r="F55" s="347" t="s">
        <v>787</v>
      </c>
      <c r="G55" s="351">
        <f>'1-SB'!G26</f>
        <v>0</v>
      </c>
    </row>
    <row r="56" spans="1:7">
      <c r="A56" s="346" t="str">
        <f t="shared" si="3"/>
        <v>БТФ Актива Балансиран ETF</v>
      </c>
      <c r="B56" s="347" t="str">
        <f t="shared" si="4"/>
        <v>05-1379</v>
      </c>
      <c r="C56" s="348" t="str">
        <f t="shared" si="5"/>
        <v>30.06.2026</v>
      </c>
      <c r="D56" s="354" t="s">
        <v>206</v>
      </c>
      <c r="E56" s="362" t="s">
        <v>137</v>
      </c>
      <c r="F56" s="347" t="s">
        <v>787</v>
      </c>
      <c r="G56" s="351">
        <f>'1-SB'!G27</f>
        <v>0</v>
      </c>
    </row>
    <row r="57" spans="1:7">
      <c r="A57" s="346" t="str">
        <f t="shared" si="3"/>
        <v>БТФ Актива Балансиран ETF</v>
      </c>
      <c r="B57" s="347" t="str">
        <f t="shared" si="4"/>
        <v>05-1379</v>
      </c>
      <c r="C57" s="348" t="str">
        <f t="shared" si="5"/>
        <v>30.06.2026</v>
      </c>
      <c r="D57" s="354" t="s">
        <v>207</v>
      </c>
      <c r="E57" s="356" t="s">
        <v>124</v>
      </c>
      <c r="F57" s="347" t="s">
        <v>787</v>
      </c>
      <c r="G57" s="351">
        <f>'1-SB'!G28</f>
        <v>33337.06</v>
      </c>
    </row>
    <row r="58" spans="1:7">
      <c r="A58" s="346" t="str">
        <f t="shared" si="3"/>
        <v>БТФ Актива Балансиран ETF</v>
      </c>
      <c r="B58" s="347" t="str">
        <f t="shared" si="4"/>
        <v>05-1379</v>
      </c>
      <c r="C58" s="348" t="str">
        <f t="shared" si="5"/>
        <v>30.06.2026</v>
      </c>
      <c r="D58" s="354" t="s">
        <v>208</v>
      </c>
      <c r="E58" s="358" t="s">
        <v>160</v>
      </c>
      <c r="F58" s="347" t="s">
        <v>787</v>
      </c>
      <c r="G58" s="351">
        <f>'1-SB'!G29</f>
        <v>330.25</v>
      </c>
    </row>
    <row r="59" spans="1:7">
      <c r="A59" s="346"/>
      <c r="B59" s="347"/>
      <c r="C59" s="348"/>
      <c r="D59" s="354" t="s">
        <v>209</v>
      </c>
      <c r="E59" s="358" t="s">
        <v>93</v>
      </c>
      <c r="F59" s="347" t="s">
        <v>787</v>
      </c>
      <c r="G59" s="351">
        <f>'1-SB'!G30</f>
        <v>33006.81</v>
      </c>
    </row>
    <row r="60" spans="1:7">
      <c r="A60" s="346" t="str">
        <f t="shared" ref="A60:A81" si="6">dfName</f>
        <v>БТФ Актива Балансиран ETF</v>
      </c>
      <c r="B60" s="347" t="str">
        <f t="shared" ref="B60:B81" si="7">dfRG</f>
        <v>05-1379</v>
      </c>
      <c r="C60" s="348" t="str">
        <f t="shared" ref="C60:C81" si="8">EndDate</f>
        <v>30.06.2026</v>
      </c>
      <c r="D60" s="359" t="s">
        <v>210</v>
      </c>
      <c r="E60" s="358" t="s">
        <v>106</v>
      </c>
      <c r="F60" s="347" t="s">
        <v>787</v>
      </c>
      <c r="G60" s="351">
        <f>'1-SB'!G31</f>
        <v>0</v>
      </c>
    </row>
    <row r="61" spans="1:7">
      <c r="A61" s="346" t="str">
        <f t="shared" si="6"/>
        <v>БТФ Актива Балансиран ETF</v>
      </c>
      <c r="B61" s="347" t="str">
        <f t="shared" si="7"/>
        <v>05-1379</v>
      </c>
      <c r="C61" s="348" t="str">
        <f t="shared" si="8"/>
        <v>30.06.2026</v>
      </c>
      <c r="D61" s="354" t="s">
        <v>211</v>
      </c>
      <c r="E61" s="362" t="s">
        <v>119</v>
      </c>
      <c r="F61" s="347" t="s">
        <v>787</v>
      </c>
      <c r="G61" s="351">
        <f>'1-SB'!G32</f>
        <v>0</v>
      </c>
    </row>
    <row r="62" spans="1:7">
      <c r="A62" s="346" t="str">
        <f t="shared" si="6"/>
        <v>БТФ Актива Балансиран ETF</v>
      </c>
      <c r="B62" s="347" t="str">
        <f t="shared" si="7"/>
        <v>05-1379</v>
      </c>
      <c r="C62" s="348" t="str">
        <f t="shared" si="8"/>
        <v>30.06.2026</v>
      </c>
      <c r="D62" s="359" t="s">
        <v>212</v>
      </c>
      <c r="E62" s="347" t="s">
        <v>138</v>
      </c>
      <c r="F62" s="347" t="s">
        <v>787</v>
      </c>
      <c r="G62" s="351">
        <f>'1-SB'!G33</f>
        <v>0</v>
      </c>
    </row>
    <row r="63" spans="1:7">
      <c r="A63" s="346" t="str">
        <f t="shared" si="6"/>
        <v>БТФ Актива Балансиран ETF</v>
      </c>
      <c r="B63" s="347" t="str">
        <f t="shared" si="7"/>
        <v>05-1379</v>
      </c>
      <c r="C63" s="348" t="str">
        <f t="shared" si="8"/>
        <v>30.06.2026</v>
      </c>
      <c r="D63" s="354" t="s">
        <v>213</v>
      </c>
      <c r="E63" s="362" t="s">
        <v>101</v>
      </c>
      <c r="F63" s="347" t="s">
        <v>787</v>
      </c>
      <c r="G63" s="351">
        <f>'1-SB'!G34</f>
        <v>0</v>
      </c>
    </row>
    <row r="64" spans="1:7">
      <c r="A64" s="346" t="str">
        <f t="shared" si="6"/>
        <v>БТФ Актива Балансиран ETF</v>
      </c>
      <c r="B64" s="347" t="str">
        <f t="shared" si="7"/>
        <v>05-1379</v>
      </c>
      <c r="C64" s="348" t="str">
        <f t="shared" si="8"/>
        <v>30.06.2026</v>
      </c>
      <c r="D64" s="354" t="s">
        <v>214</v>
      </c>
      <c r="E64" s="362" t="s">
        <v>102</v>
      </c>
      <c r="F64" s="347" t="s">
        <v>787</v>
      </c>
      <c r="G64" s="351">
        <f>'1-SB'!G35</f>
        <v>0</v>
      </c>
    </row>
    <row r="65" spans="1:7">
      <c r="A65" s="346" t="str">
        <f t="shared" si="6"/>
        <v>БТФ Актива Балансиран ETF</v>
      </c>
      <c r="B65" s="347" t="str">
        <f t="shared" si="7"/>
        <v>05-1379</v>
      </c>
      <c r="C65" s="348" t="str">
        <f t="shared" si="8"/>
        <v>30.06.2026</v>
      </c>
      <c r="D65" s="354" t="s">
        <v>215</v>
      </c>
      <c r="E65" s="362" t="s">
        <v>139</v>
      </c>
      <c r="F65" s="347" t="s">
        <v>787</v>
      </c>
      <c r="G65" s="351">
        <f>'1-SB'!G36</f>
        <v>0</v>
      </c>
    </row>
    <row r="66" spans="1:7">
      <c r="A66" s="346" t="str">
        <f t="shared" si="6"/>
        <v>БТФ Актива Балансиран ETF</v>
      </c>
      <c r="B66" s="347" t="str">
        <f t="shared" si="7"/>
        <v>05-1379</v>
      </c>
      <c r="C66" s="348" t="str">
        <f t="shared" si="8"/>
        <v>30.06.2026</v>
      </c>
      <c r="D66" s="359" t="s">
        <v>216</v>
      </c>
      <c r="E66" s="347" t="s">
        <v>140</v>
      </c>
      <c r="F66" s="347" t="s">
        <v>787</v>
      </c>
      <c r="G66" s="351">
        <f>'1-SB'!G37</f>
        <v>0</v>
      </c>
    </row>
    <row r="67" spans="1:7" ht="31.5">
      <c r="A67" s="346" t="str">
        <f t="shared" si="6"/>
        <v>БТФ Актива Балансиран ETF</v>
      </c>
      <c r="B67" s="347" t="str">
        <f t="shared" si="7"/>
        <v>05-1379</v>
      </c>
      <c r="C67" s="348" t="str">
        <f t="shared" si="8"/>
        <v>30.06.2026</v>
      </c>
      <c r="D67" s="355" t="s">
        <v>217</v>
      </c>
      <c r="E67" s="362" t="s">
        <v>141</v>
      </c>
      <c r="F67" s="347" t="s">
        <v>787</v>
      </c>
      <c r="G67" s="351">
        <f>'1-SB'!G38</f>
        <v>0</v>
      </c>
    </row>
    <row r="68" spans="1:7">
      <c r="A68" s="346" t="str">
        <f t="shared" si="6"/>
        <v>БТФ Актива Балансиран ETF</v>
      </c>
      <c r="B68" s="347" t="str">
        <f t="shared" si="7"/>
        <v>05-1379</v>
      </c>
      <c r="C68" s="348" t="str">
        <f t="shared" si="8"/>
        <v>30.06.2026</v>
      </c>
      <c r="D68" s="354" t="s">
        <v>218</v>
      </c>
      <c r="E68" s="362" t="s">
        <v>112</v>
      </c>
      <c r="F68" s="347" t="s">
        <v>787</v>
      </c>
      <c r="G68" s="351">
        <f>'1-SB'!G39</f>
        <v>0</v>
      </c>
    </row>
    <row r="69" spans="1:7">
      <c r="A69" s="346" t="str">
        <f t="shared" si="6"/>
        <v>БТФ Актива Балансиран ETF</v>
      </c>
      <c r="B69" s="347" t="str">
        <f t="shared" si="7"/>
        <v>05-1379</v>
      </c>
      <c r="C69" s="348" t="str">
        <f t="shared" si="8"/>
        <v>30.06.2026</v>
      </c>
      <c r="D69" s="349" t="s">
        <v>219</v>
      </c>
      <c r="E69" s="361" t="s">
        <v>34</v>
      </c>
      <c r="F69" s="347" t="s">
        <v>787</v>
      </c>
      <c r="G69" s="351">
        <f>'1-SB'!G40</f>
        <v>33337.06</v>
      </c>
    </row>
    <row r="70" spans="1:7">
      <c r="A70" s="346" t="str">
        <f t="shared" si="6"/>
        <v>БТФ Актива Балансиран ETF</v>
      </c>
      <c r="B70" s="347" t="str">
        <f t="shared" si="7"/>
        <v>05-1379</v>
      </c>
      <c r="C70" s="348" t="str">
        <f t="shared" si="8"/>
        <v>30.06.2026</v>
      </c>
      <c r="D70" s="352" t="s">
        <v>220</v>
      </c>
      <c r="E70" s="352" t="s">
        <v>35</v>
      </c>
      <c r="F70" s="347" t="s">
        <v>787</v>
      </c>
      <c r="G70" s="351">
        <f>'1-SB'!G47</f>
        <v>26678479.359999999</v>
      </c>
    </row>
    <row r="71" spans="1:7">
      <c r="A71" s="363" t="str">
        <f t="shared" si="6"/>
        <v>БТФ Актива Балансиран ETF</v>
      </c>
      <c r="B71" s="364" t="str">
        <f t="shared" si="7"/>
        <v>05-1379</v>
      </c>
      <c r="C71" s="365" t="str">
        <f t="shared" si="8"/>
        <v>30.06.2026</v>
      </c>
      <c r="D71" s="366"/>
      <c r="E71" s="367" t="s">
        <v>16</v>
      </c>
      <c r="F71" s="364" t="s">
        <v>822</v>
      </c>
      <c r="G71" s="368">
        <f>'2-OD'!C10</f>
        <v>0</v>
      </c>
    </row>
    <row r="72" spans="1:7">
      <c r="A72" s="363" t="str">
        <f t="shared" si="6"/>
        <v>БТФ Актива Балансиран ETF</v>
      </c>
      <c r="B72" s="364" t="str">
        <f t="shared" si="7"/>
        <v>05-1379</v>
      </c>
      <c r="C72" s="365" t="str">
        <f t="shared" si="8"/>
        <v>30.06.2026</v>
      </c>
      <c r="D72" s="369"/>
      <c r="E72" s="370" t="s">
        <v>18</v>
      </c>
      <c r="F72" s="364" t="s">
        <v>822</v>
      </c>
      <c r="G72" s="368">
        <f>'2-OD'!C11</f>
        <v>0</v>
      </c>
    </row>
    <row r="73" spans="1:7">
      <c r="A73" s="363" t="str">
        <f t="shared" si="6"/>
        <v>БТФ Актива Балансиран ETF</v>
      </c>
      <c r="B73" s="364" t="str">
        <f t="shared" si="7"/>
        <v>05-1379</v>
      </c>
      <c r="C73" s="365" t="str">
        <f t="shared" si="8"/>
        <v>30.06.2026</v>
      </c>
      <c r="D73" s="366" t="s">
        <v>788</v>
      </c>
      <c r="E73" s="371" t="s">
        <v>19</v>
      </c>
      <c r="F73" s="364" t="s">
        <v>822</v>
      </c>
      <c r="G73" s="368">
        <f>'2-OD'!C12</f>
        <v>0</v>
      </c>
    </row>
    <row r="74" spans="1:7" ht="31.5">
      <c r="A74" s="363" t="str">
        <f t="shared" si="6"/>
        <v>БТФ Актива Балансиран ETF</v>
      </c>
      <c r="B74" s="364" t="str">
        <f t="shared" si="7"/>
        <v>05-1379</v>
      </c>
      <c r="C74" s="365" t="str">
        <f t="shared" si="8"/>
        <v>30.06.2026</v>
      </c>
      <c r="D74" s="366" t="s">
        <v>789</v>
      </c>
      <c r="E74" s="371" t="s">
        <v>930</v>
      </c>
      <c r="F74" s="364" t="s">
        <v>822</v>
      </c>
      <c r="G74" s="368">
        <f>'2-OD'!C13</f>
        <v>32608.79</v>
      </c>
    </row>
    <row r="75" spans="1:7" ht="31.5">
      <c r="A75" s="363" t="str">
        <f t="shared" si="6"/>
        <v>БТФ Актива Балансиран ETF</v>
      </c>
      <c r="B75" s="364" t="str">
        <f t="shared" si="7"/>
        <v>05-1379</v>
      </c>
      <c r="C75" s="365" t="str">
        <f t="shared" si="8"/>
        <v>30.06.2026</v>
      </c>
      <c r="D75" s="366" t="s">
        <v>790</v>
      </c>
      <c r="E75" s="371" t="s">
        <v>931</v>
      </c>
      <c r="F75" s="364" t="s">
        <v>822</v>
      </c>
      <c r="G75" s="368">
        <f>'2-OD'!C14</f>
        <v>8950273.6899999995</v>
      </c>
    </row>
    <row r="76" spans="1:7">
      <c r="A76" s="363" t="str">
        <f t="shared" si="6"/>
        <v>БТФ Актива Балансиран ETF</v>
      </c>
      <c r="B76" s="364" t="str">
        <f t="shared" si="7"/>
        <v>05-1379</v>
      </c>
      <c r="C76" s="365" t="str">
        <f t="shared" si="8"/>
        <v>30.06.2026</v>
      </c>
      <c r="D76" s="366" t="s">
        <v>791</v>
      </c>
      <c r="E76" s="371" t="s">
        <v>932</v>
      </c>
      <c r="F76" s="364" t="s">
        <v>822</v>
      </c>
      <c r="G76" s="368">
        <f>'2-OD'!C15</f>
        <v>7.0000000000000007E-2</v>
      </c>
    </row>
    <row r="77" spans="1:7">
      <c r="A77" s="363" t="str">
        <f t="shared" si="6"/>
        <v>БТФ Актива Балансиран ETF</v>
      </c>
      <c r="B77" s="364" t="str">
        <f t="shared" si="7"/>
        <v>05-1379</v>
      </c>
      <c r="C77" s="365" t="str">
        <f t="shared" si="8"/>
        <v>30.06.2026</v>
      </c>
      <c r="D77" s="366" t="s">
        <v>792</v>
      </c>
      <c r="E77" s="371" t="s">
        <v>973</v>
      </c>
      <c r="F77" s="364" t="s">
        <v>822</v>
      </c>
      <c r="G77" s="368">
        <f>'2-OD'!C16</f>
        <v>155.02000000000001</v>
      </c>
    </row>
    <row r="78" spans="1:7">
      <c r="A78" s="363" t="str">
        <f t="shared" si="6"/>
        <v>БТФ Актива Балансиран ETF</v>
      </c>
      <c r="B78" s="364" t="str">
        <f t="shared" si="7"/>
        <v>05-1379</v>
      </c>
      <c r="C78" s="365" t="str">
        <f t="shared" si="8"/>
        <v>30.06.2026</v>
      </c>
      <c r="D78" s="369" t="s">
        <v>793</v>
      </c>
      <c r="E78" s="372" t="s">
        <v>20</v>
      </c>
      <c r="F78" s="364" t="s">
        <v>822</v>
      </c>
      <c r="G78" s="368">
        <f>'2-OD'!C18</f>
        <v>8983037.5699999984</v>
      </c>
    </row>
    <row r="79" spans="1:7">
      <c r="A79" s="363" t="str">
        <f t="shared" si="6"/>
        <v>БТФ Актива Балансиран ETF</v>
      </c>
      <c r="B79" s="364" t="str">
        <f t="shared" si="7"/>
        <v>05-1379</v>
      </c>
      <c r="C79" s="365" t="str">
        <f t="shared" si="8"/>
        <v>30.06.2026</v>
      </c>
      <c r="D79" s="369"/>
      <c r="E79" s="373" t="s">
        <v>113</v>
      </c>
      <c r="F79" s="364" t="s">
        <v>822</v>
      </c>
      <c r="G79" s="368">
        <f>'2-OD'!C19</f>
        <v>0</v>
      </c>
    </row>
    <row r="80" spans="1:7">
      <c r="A80" s="363" t="str">
        <f t="shared" si="6"/>
        <v>БТФ Актива Балансиран ETF</v>
      </c>
      <c r="B80" s="364" t="str">
        <f t="shared" si="7"/>
        <v>05-1379</v>
      </c>
      <c r="C80" s="365" t="str">
        <f t="shared" si="8"/>
        <v>30.06.2026</v>
      </c>
      <c r="D80" s="366" t="s">
        <v>794</v>
      </c>
      <c r="E80" s="371" t="s">
        <v>817</v>
      </c>
      <c r="F80" s="364" t="s">
        <v>822</v>
      </c>
      <c r="G80" s="368">
        <f>'2-OD'!C20</f>
        <v>0</v>
      </c>
    </row>
    <row r="81" spans="1:7">
      <c r="A81" s="363" t="str">
        <f t="shared" si="6"/>
        <v>БТФ Актива Балансиран ETF</v>
      </c>
      <c r="B81" s="364" t="str">
        <f t="shared" si="7"/>
        <v>05-1379</v>
      </c>
      <c r="C81" s="365" t="str">
        <f t="shared" si="8"/>
        <v>30.06.2026</v>
      </c>
      <c r="D81" s="366" t="s">
        <v>795</v>
      </c>
      <c r="E81" s="371" t="s">
        <v>121</v>
      </c>
      <c r="F81" s="364" t="s">
        <v>822</v>
      </c>
      <c r="G81" s="368">
        <f>'2-OD'!C21</f>
        <v>209711.67</v>
      </c>
    </row>
    <row r="82" spans="1:7">
      <c r="A82" s="363"/>
      <c r="B82" s="364"/>
      <c r="C82" s="365"/>
      <c r="D82" s="366" t="s">
        <v>796</v>
      </c>
      <c r="E82" s="371" t="s">
        <v>21</v>
      </c>
      <c r="F82" s="364" t="s">
        <v>822</v>
      </c>
      <c r="G82" s="368">
        <f>'2-OD'!C22</f>
        <v>0</v>
      </c>
    </row>
    <row r="83" spans="1:7">
      <c r="A83" s="363" t="str">
        <f t="shared" ref="A83:A109" si="9">dfName</f>
        <v>БТФ Актива Балансиран ETF</v>
      </c>
      <c r="B83" s="364" t="str">
        <f t="shared" ref="B83:B109" si="10">dfRG</f>
        <v>05-1379</v>
      </c>
      <c r="C83" s="365" t="str">
        <f t="shared" ref="C83:C109" si="11">EndDate</f>
        <v>30.06.2026</v>
      </c>
      <c r="D83" s="366" t="s">
        <v>797</v>
      </c>
      <c r="E83" s="371" t="s">
        <v>142</v>
      </c>
      <c r="F83" s="364" t="s">
        <v>822</v>
      </c>
      <c r="G83" s="368">
        <f>'2-OD'!C23</f>
        <v>0</v>
      </c>
    </row>
    <row r="84" spans="1:7">
      <c r="A84" s="363" t="str">
        <f t="shared" si="9"/>
        <v>БТФ Актива Балансиран ETF</v>
      </c>
      <c r="B84" s="364" t="str">
        <f t="shared" si="10"/>
        <v>05-1379</v>
      </c>
      <c r="C84" s="365" t="str">
        <f t="shared" si="11"/>
        <v>30.06.2026</v>
      </c>
      <c r="D84" s="366" t="s">
        <v>798</v>
      </c>
      <c r="E84" s="371" t="s">
        <v>22</v>
      </c>
      <c r="F84" s="364" t="s">
        <v>822</v>
      </c>
      <c r="G84" s="368">
        <f>'2-OD'!C24</f>
        <v>0</v>
      </c>
    </row>
    <row r="85" spans="1:7">
      <c r="A85" s="363" t="str">
        <f t="shared" si="9"/>
        <v>БТФ Актива Балансиран ETF</v>
      </c>
      <c r="B85" s="364" t="str">
        <f t="shared" si="10"/>
        <v>05-1379</v>
      </c>
      <c r="C85" s="365" t="str">
        <f t="shared" si="11"/>
        <v>30.06.2026</v>
      </c>
      <c r="D85" s="369" t="s">
        <v>799</v>
      </c>
      <c r="E85" s="372" t="s">
        <v>23</v>
      </c>
      <c r="F85" s="364" t="s">
        <v>822</v>
      </c>
      <c r="G85" s="368">
        <f>'2-OD'!C25</f>
        <v>209711.67</v>
      </c>
    </row>
    <row r="86" spans="1:7">
      <c r="A86" s="363" t="str">
        <f t="shared" si="9"/>
        <v>БТФ Актива Балансиран ETF</v>
      </c>
      <c r="B86" s="364" t="str">
        <f t="shared" si="10"/>
        <v>05-1379</v>
      </c>
      <c r="C86" s="365" t="str">
        <f t="shared" si="11"/>
        <v>30.06.2026</v>
      </c>
      <c r="D86" s="369" t="s">
        <v>800</v>
      </c>
      <c r="E86" s="373" t="s">
        <v>143</v>
      </c>
      <c r="F86" s="364" t="s">
        <v>822</v>
      </c>
      <c r="G86" s="368">
        <f>'2-OD'!C26</f>
        <v>9192749.2399999984</v>
      </c>
    </row>
    <row r="87" spans="1:7">
      <c r="A87" s="363" t="str">
        <f t="shared" si="9"/>
        <v>БТФ Актива Балансиран ETF</v>
      </c>
      <c r="B87" s="364" t="str">
        <f t="shared" si="10"/>
        <v>05-1379</v>
      </c>
      <c r="C87" s="365" t="str">
        <f t="shared" si="11"/>
        <v>30.06.2026</v>
      </c>
      <c r="D87" s="369" t="s">
        <v>801</v>
      </c>
      <c r="E87" s="373" t="s">
        <v>818</v>
      </c>
      <c r="F87" s="364" t="s">
        <v>822</v>
      </c>
      <c r="G87" s="368">
        <f>'2-OD'!C27</f>
        <v>1364051.6700000018</v>
      </c>
    </row>
    <row r="88" spans="1:7">
      <c r="A88" s="363" t="str">
        <f t="shared" si="9"/>
        <v>БТФ Актива Балансиран ETF</v>
      </c>
      <c r="B88" s="364" t="str">
        <f t="shared" si="10"/>
        <v>05-1379</v>
      </c>
      <c r="C88" s="365" t="str">
        <f t="shared" si="11"/>
        <v>30.06.2026</v>
      </c>
      <c r="D88" s="369" t="s">
        <v>802</v>
      </c>
      <c r="E88" s="373" t="s">
        <v>144</v>
      </c>
      <c r="F88" s="364" t="s">
        <v>822</v>
      </c>
      <c r="G88" s="368">
        <f>'2-OD'!C28</f>
        <v>0</v>
      </c>
    </row>
    <row r="89" spans="1:7">
      <c r="A89" s="363" t="str">
        <f t="shared" si="9"/>
        <v>БТФ Актива Балансиран ETF</v>
      </c>
      <c r="B89" s="364" t="str">
        <f t="shared" si="10"/>
        <v>05-1379</v>
      </c>
      <c r="C89" s="365" t="str">
        <f t="shared" si="11"/>
        <v>30.06.2026</v>
      </c>
      <c r="D89" s="369" t="s">
        <v>803</v>
      </c>
      <c r="E89" s="373" t="s">
        <v>145</v>
      </c>
      <c r="F89" s="364" t="s">
        <v>822</v>
      </c>
      <c r="G89" s="368">
        <f>'2-OD'!C29</f>
        <v>1364051.6700000018</v>
      </c>
    </row>
    <row r="90" spans="1:7">
      <c r="A90" s="363" t="str">
        <f t="shared" si="9"/>
        <v>БТФ Актива Балансиран ETF</v>
      </c>
      <c r="B90" s="364" t="str">
        <f t="shared" si="10"/>
        <v>05-1379</v>
      </c>
      <c r="C90" s="365" t="str">
        <f t="shared" si="11"/>
        <v>30.06.2026</v>
      </c>
      <c r="D90" s="369" t="s">
        <v>804</v>
      </c>
      <c r="E90" s="373" t="s">
        <v>820</v>
      </c>
      <c r="F90" s="364" t="s">
        <v>822</v>
      </c>
      <c r="G90" s="368">
        <f>'2-OD'!C30</f>
        <v>10556800.91</v>
      </c>
    </row>
    <row r="91" spans="1:7">
      <c r="A91" s="374" t="str">
        <f t="shared" si="9"/>
        <v>БТФ Актива Балансиран ETF</v>
      </c>
      <c r="B91" s="375" t="str">
        <f t="shared" si="10"/>
        <v>05-1379</v>
      </c>
      <c r="C91" s="376" t="str">
        <f t="shared" si="11"/>
        <v>30.06.2026</v>
      </c>
      <c r="D91" s="377"/>
      <c r="E91" s="378" t="s">
        <v>17</v>
      </c>
      <c r="F91" s="375" t="s">
        <v>823</v>
      </c>
      <c r="G91" s="379">
        <f>'2-OD'!G10</f>
        <v>0</v>
      </c>
    </row>
    <row r="92" spans="1:7">
      <c r="A92" s="374" t="str">
        <f t="shared" si="9"/>
        <v>БТФ Актива Балансиран ETF</v>
      </c>
      <c r="B92" s="375" t="str">
        <f t="shared" si="10"/>
        <v>05-1379</v>
      </c>
      <c r="C92" s="376" t="str">
        <f t="shared" si="11"/>
        <v>30.06.2026</v>
      </c>
      <c r="D92" s="380"/>
      <c r="E92" s="381" t="s">
        <v>37</v>
      </c>
      <c r="F92" s="375" t="s">
        <v>823</v>
      </c>
      <c r="G92" s="379">
        <f>'2-OD'!G11</f>
        <v>0</v>
      </c>
    </row>
    <row r="93" spans="1:7">
      <c r="A93" s="374" t="str">
        <f t="shared" si="9"/>
        <v>БТФ Актива Балансиран ETF</v>
      </c>
      <c r="B93" s="375" t="str">
        <f t="shared" si="10"/>
        <v>05-1379</v>
      </c>
      <c r="C93" s="376" t="str">
        <f t="shared" si="11"/>
        <v>30.06.2026</v>
      </c>
      <c r="D93" s="377" t="s">
        <v>805</v>
      </c>
      <c r="E93" s="382" t="s">
        <v>38</v>
      </c>
      <c r="F93" s="375" t="s">
        <v>823</v>
      </c>
      <c r="G93" s="379">
        <f>'2-OD'!G12</f>
        <v>4650.12</v>
      </c>
    </row>
    <row r="94" spans="1:7" ht="31.5">
      <c r="A94" s="374" t="str">
        <f t="shared" si="9"/>
        <v>БТФ Актива Балансиран ETF</v>
      </c>
      <c r="B94" s="375" t="str">
        <f t="shared" si="10"/>
        <v>05-1379</v>
      </c>
      <c r="C94" s="376" t="str">
        <f t="shared" si="11"/>
        <v>30.06.2026</v>
      </c>
      <c r="D94" s="377" t="s">
        <v>806</v>
      </c>
      <c r="E94" s="382" t="s">
        <v>933</v>
      </c>
      <c r="F94" s="375" t="s">
        <v>823</v>
      </c>
      <c r="G94" s="379">
        <f>'2-OD'!G13</f>
        <v>29688.62</v>
      </c>
    </row>
    <row r="95" spans="1:7" ht="31.5">
      <c r="A95" s="374" t="str">
        <f t="shared" si="9"/>
        <v>БТФ Актива Балансиран ETF</v>
      </c>
      <c r="B95" s="375" t="str">
        <f t="shared" si="10"/>
        <v>05-1379</v>
      </c>
      <c r="C95" s="376" t="str">
        <f t="shared" si="11"/>
        <v>30.06.2026</v>
      </c>
      <c r="D95" s="377" t="s">
        <v>807</v>
      </c>
      <c r="E95" s="382" t="s">
        <v>934</v>
      </c>
      <c r="F95" s="375" t="s">
        <v>823</v>
      </c>
      <c r="G95" s="379">
        <f>'2-OD'!G14</f>
        <v>10365591.24</v>
      </c>
    </row>
    <row r="96" spans="1:7">
      <c r="A96" s="374" t="str">
        <f t="shared" si="9"/>
        <v>БТФ Актива Балансиран ETF</v>
      </c>
      <c r="B96" s="375" t="str">
        <f t="shared" si="10"/>
        <v>05-1379</v>
      </c>
      <c r="C96" s="376" t="str">
        <f t="shared" si="11"/>
        <v>30.06.2026</v>
      </c>
      <c r="D96" s="377" t="s">
        <v>808</v>
      </c>
      <c r="E96" s="382" t="s">
        <v>935</v>
      </c>
      <c r="F96" s="375" t="s">
        <v>823</v>
      </c>
      <c r="G96" s="379">
        <f>'2-OD'!G15</f>
        <v>7.0000000000000007E-2</v>
      </c>
    </row>
    <row r="97" spans="1:7">
      <c r="A97" s="374" t="str">
        <f t="shared" si="9"/>
        <v>БТФ Актива Балансиран ETF</v>
      </c>
      <c r="B97" s="375" t="str">
        <f t="shared" si="10"/>
        <v>05-1379</v>
      </c>
      <c r="C97" s="376" t="str">
        <f t="shared" si="11"/>
        <v>30.06.2026</v>
      </c>
      <c r="D97" s="377" t="s">
        <v>809</v>
      </c>
      <c r="E97" s="383" t="s">
        <v>936</v>
      </c>
      <c r="F97" s="375" t="s">
        <v>823</v>
      </c>
      <c r="G97" s="379">
        <f>'2-OD'!G16</f>
        <v>156870.85999999999</v>
      </c>
    </row>
    <row r="98" spans="1:7">
      <c r="A98" s="374" t="str">
        <f t="shared" si="9"/>
        <v>БТФ Актива Балансиран ETF</v>
      </c>
      <c r="B98" s="375" t="str">
        <f t="shared" si="10"/>
        <v>05-1379</v>
      </c>
      <c r="C98" s="376" t="str">
        <f t="shared" si="11"/>
        <v>30.06.2026</v>
      </c>
      <c r="D98" s="377" t="s">
        <v>810</v>
      </c>
      <c r="E98" s="382" t="s">
        <v>937</v>
      </c>
      <c r="F98" s="375" t="s">
        <v>823</v>
      </c>
      <c r="G98" s="379">
        <f>'2-OD'!G17</f>
        <v>0</v>
      </c>
    </row>
    <row r="99" spans="1:7">
      <c r="A99" s="374" t="str">
        <f t="shared" si="9"/>
        <v>БТФ Актива Балансиран ETF</v>
      </c>
      <c r="B99" s="375" t="str">
        <f t="shared" si="10"/>
        <v>05-1379</v>
      </c>
      <c r="C99" s="376" t="str">
        <f t="shared" si="11"/>
        <v>30.06.2026</v>
      </c>
      <c r="D99" s="380" t="s">
        <v>811</v>
      </c>
      <c r="E99" s="384" t="s">
        <v>20</v>
      </c>
      <c r="F99" s="375" t="s">
        <v>823</v>
      </c>
      <c r="G99" s="379">
        <f>'2-OD'!G18</f>
        <v>10556800.91</v>
      </c>
    </row>
    <row r="100" spans="1:7">
      <c r="A100" s="374" t="str">
        <f t="shared" si="9"/>
        <v>БТФ Актива Балансиран ETF</v>
      </c>
      <c r="B100" s="375" t="str">
        <f t="shared" si="10"/>
        <v>05-1379</v>
      </c>
      <c r="C100" s="376" t="str">
        <f t="shared" si="11"/>
        <v>30.06.2026</v>
      </c>
      <c r="D100" s="380"/>
      <c r="E100" s="385" t="s">
        <v>39</v>
      </c>
      <c r="F100" s="375" t="s">
        <v>823</v>
      </c>
      <c r="G100" s="379">
        <f>'2-OD'!G19</f>
        <v>0</v>
      </c>
    </row>
    <row r="101" spans="1:7">
      <c r="A101" s="374" t="str">
        <f t="shared" si="9"/>
        <v>БТФ Актива Балансиран ETF</v>
      </c>
      <c r="B101" s="375" t="str">
        <f t="shared" si="10"/>
        <v>05-1379</v>
      </c>
      <c r="C101" s="376" t="str">
        <f t="shared" si="11"/>
        <v>30.06.2026</v>
      </c>
      <c r="D101" s="380" t="s">
        <v>812</v>
      </c>
      <c r="E101" s="384" t="s">
        <v>23</v>
      </c>
      <c r="F101" s="375" t="s">
        <v>823</v>
      </c>
      <c r="G101" s="379">
        <f>'2-OD'!G25</f>
        <v>0</v>
      </c>
    </row>
    <row r="102" spans="1:7">
      <c r="A102" s="374" t="str">
        <f t="shared" si="9"/>
        <v>БТФ Актива Балансиран ETF</v>
      </c>
      <c r="B102" s="375" t="str">
        <f t="shared" si="10"/>
        <v>05-1379</v>
      </c>
      <c r="C102" s="376" t="str">
        <f t="shared" si="11"/>
        <v>30.06.2026</v>
      </c>
      <c r="D102" s="380" t="s">
        <v>813</v>
      </c>
      <c r="E102" s="385" t="s">
        <v>40</v>
      </c>
      <c r="F102" s="375" t="s">
        <v>823</v>
      </c>
      <c r="G102" s="379">
        <f>'2-OD'!G26</f>
        <v>10556800.91</v>
      </c>
    </row>
    <row r="103" spans="1:7">
      <c r="A103" s="374" t="str">
        <f t="shared" si="9"/>
        <v>БТФ Актива Балансиран ETF</v>
      </c>
      <c r="B103" s="375" t="str">
        <f t="shared" si="10"/>
        <v>05-1379</v>
      </c>
      <c r="C103" s="376" t="str">
        <f t="shared" si="11"/>
        <v>30.06.2026</v>
      </c>
      <c r="D103" s="380" t="s">
        <v>814</v>
      </c>
      <c r="E103" s="385" t="s">
        <v>819</v>
      </c>
      <c r="F103" s="375" t="s">
        <v>823</v>
      </c>
      <c r="G103" s="379">
        <f>'2-OD'!G27</f>
        <v>0</v>
      </c>
    </row>
    <row r="104" spans="1:7">
      <c r="A104" s="374" t="str">
        <f t="shared" si="9"/>
        <v>БТФ Актива Балансиран ETF</v>
      </c>
      <c r="B104" s="375" t="str">
        <f t="shared" si="10"/>
        <v>05-1379</v>
      </c>
      <c r="C104" s="376" t="str">
        <f t="shared" si="11"/>
        <v>30.06.2026</v>
      </c>
      <c r="D104" s="380"/>
      <c r="E104" s="385"/>
      <c r="F104" s="375" t="s">
        <v>823</v>
      </c>
      <c r="G104" s="379">
        <f>'2-OD'!G28</f>
        <v>0</v>
      </c>
    </row>
    <row r="105" spans="1:7">
      <c r="A105" s="374" t="str">
        <f t="shared" si="9"/>
        <v>БТФ Актива Балансиран ETF</v>
      </c>
      <c r="B105" s="375" t="str">
        <f t="shared" si="10"/>
        <v>05-1379</v>
      </c>
      <c r="C105" s="376" t="str">
        <f t="shared" si="11"/>
        <v>30.06.2026</v>
      </c>
      <c r="D105" s="380" t="s">
        <v>815</v>
      </c>
      <c r="E105" s="385" t="s">
        <v>146</v>
      </c>
      <c r="F105" s="375" t="s">
        <v>823</v>
      </c>
      <c r="G105" s="379">
        <f>'2-OD'!G29</f>
        <v>0</v>
      </c>
    </row>
    <row r="106" spans="1:7">
      <c r="A106" s="374" t="str">
        <f t="shared" si="9"/>
        <v>БТФ Актива Балансиран ETF</v>
      </c>
      <c r="B106" s="375" t="str">
        <f t="shared" si="10"/>
        <v>05-1379</v>
      </c>
      <c r="C106" s="376" t="str">
        <f t="shared" si="11"/>
        <v>30.06.2026</v>
      </c>
      <c r="D106" s="380" t="s">
        <v>816</v>
      </c>
      <c r="E106" s="385" t="s">
        <v>821</v>
      </c>
      <c r="F106" s="375" t="s">
        <v>823</v>
      </c>
      <c r="G106" s="379">
        <f>'2-OD'!G30</f>
        <v>10556800.91</v>
      </c>
    </row>
    <row r="107" spans="1:7">
      <c r="A107" s="386" t="str">
        <f t="shared" si="9"/>
        <v>БТФ Актива Балансиран ETF</v>
      </c>
      <c r="B107" s="387" t="str">
        <f t="shared" si="10"/>
        <v>05-1379</v>
      </c>
      <c r="C107" s="388" t="str">
        <f t="shared" si="11"/>
        <v>30.06.2026</v>
      </c>
      <c r="D107" s="389"/>
      <c r="E107" s="390" t="s">
        <v>978</v>
      </c>
      <c r="F107" s="387" t="s">
        <v>1359</v>
      </c>
      <c r="G107" s="391">
        <f>'3-OPP'!E12</f>
        <v>0</v>
      </c>
    </row>
    <row r="108" spans="1:7" ht="31.5">
      <c r="A108" s="386" t="str">
        <f t="shared" si="9"/>
        <v>БТФ Актива Балансиран ETF</v>
      </c>
      <c r="B108" s="387" t="str">
        <f t="shared" si="10"/>
        <v>05-1379</v>
      </c>
      <c r="C108" s="388" t="str">
        <f t="shared" si="11"/>
        <v>30.06.2026</v>
      </c>
      <c r="D108" s="389" t="s">
        <v>824</v>
      </c>
      <c r="E108" s="392" t="s">
        <v>979</v>
      </c>
      <c r="F108" s="387" t="s">
        <v>1359</v>
      </c>
      <c r="G108" s="391">
        <f>'3-OPP'!E13</f>
        <v>0</v>
      </c>
    </row>
    <row r="109" spans="1:7" ht="31.5">
      <c r="A109" s="386" t="str">
        <f t="shared" si="9"/>
        <v>БТФ Актива Балансиран ETF</v>
      </c>
      <c r="B109" s="387" t="str">
        <f t="shared" si="10"/>
        <v>05-1379</v>
      </c>
      <c r="C109" s="388" t="str">
        <f t="shared" si="11"/>
        <v>30.06.2026</v>
      </c>
      <c r="D109" s="389" t="s">
        <v>825</v>
      </c>
      <c r="E109" s="392" t="s">
        <v>949</v>
      </c>
      <c r="F109" s="387" t="s">
        <v>1359</v>
      </c>
      <c r="G109" s="391">
        <f>'3-OPP'!E14</f>
        <v>0</v>
      </c>
    </row>
    <row r="110" spans="1:7">
      <c r="A110" s="386" t="str">
        <f t="shared" ref="A110:A141" si="12">dfName</f>
        <v>БТФ Актива Балансиран ETF</v>
      </c>
      <c r="B110" s="387" t="str">
        <f t="shared" ref="B110:B141" si="13">dfRG</f>
        <v>05-1379</v>
      </c>
      <c r="C110" s="388" t="str">
        <f t="shared" ref="C110:C141" si="14">EndDate</f>
        <v>30.06.2026</v>
      </c>
      <c r="D110" s="389" t="s">
        <v>826</v>
      </c>
      <c r="E110" s="393" t="s">
        <v>62</v>
      </c>
      <c r="F110" s="387" t="s">
        <v>1359</v>
      </c>
      <c r="G110" s="391">
        <f>'3-OPP'!E15</f>
        <v>0</v>
      </c>
    </row>
    <row r="111" spans="1:7">
      <c r="A111" s="386" t="str">
        <f t="shared" si="12"/>
        <v>БТФ Актива Балансиран ETF</v>
      </c>
      <c r="B111" s="387" t="str">
        <f t="shared" si="13"/>
        <v>05-1379</v>
      </c>
      <c r="C111" s="388" t="str">
        <f t="shared" si="14"/>
        <v>30.06.2026</v>
      </c>
      <c r="D111" s="389" t="s">
        <v>827</v>
      </c>
      <c r="E111" s="387" t="s">
        <v>950</v>
      </c>
      <c r="F111" s="387" t="s">
        <v>1359</v>
      </c>
      <c r="G111" s="391">
        <f>'3-OPP'!E16</f>
        <v>0</v>
      </c>
    </row>
    <row r="112" spans="1:7">
      <c r="A112" s="386" t="str">
        <f t="shared" si="12"/>
        <v>БТФ Актива Балансиран ETF</v>
      </c>
      <c r="B112" s="387" t="str">
        <f t="shared" si="13"/>
        <v>05-1379</v>
      </c>
      <c r="C112" s="388" t="str">
        <f t="shared" si="14"/>
        <v>30.06.2026</v>
      </c>
      <c r="D112" s="389" t="s">
        <v>828</v>
      </c>
      <c r="E112" s="387" t="s">
        <v>980</v>
      </c>
      <c r="F112" s="387" t="s">
        <v>1359</v>
      </c>
      <c r="G112" s="391">
        <f>'3-OPP'!E17</f>
        <v>0</v>
      </c>
    </row>
    <row r="113" spans="1:7">
      <c r="A113" s="386" t="str">
        <f t="shared" si="12"/>
        <v>БТФ Актива Балансиран ETF</v>
      </c>
      <c r="B113" s="387" t="str">
        <f t="shared" si="13"/>
        <v>05-1379</v>
      </c>
      <c r="C113" s="388" t="str">
        <f t="shared" si="14"/>
        <v>30.06.2026</v>
      </c>
      <c r="D113" s="389" t="s">
        <v>829</v>
      </c>
      <c r="E113" s="392" t="s">
        <v>976</v>
      </c>
      <c r="F113" s="387" t="s">
        <v>1359</v>
      </c>
      <c r="G113" s="391">
        <f>'3-OPP'!E18</f>
        <v>0</v>
      </c>
    </row>
    <row r="114" spans="1:7" ht="31.5">
      <c r="A114" s="386" t="str">
        <f t="shared" si="12"/>
        <v>БТФ Актива Балансиран ETF</v>
      </c>
      <c r="B114" s="387" t="str">
        <f t="shared" si="13"/>
        <v>05-1379</v>
      </c>
      <c r="C114" s="388" t="str">
        <f t="shared" si="14"/>
        <v>30.06.2026</v>
      </c>
      <c r="D114" s="394" t="s">
        <v>830</v>
      </c>
      <c r="E114" s="390" t="s">
        <v>977</v>
      </c>
      <c r="F114" s="387" t="s">
        <v>1359</v>
      </c>
      <c r="G114" s="391">
        <f>'3-OPP'!E19</f>
        <v>0</v>
      </c>
    </row>
    <row r="115" spans="1:7">
      <c r="A115" s="386" t="str">
        <f t="shared" si="12"/>
        <v>БТФ Актива Балансиран ETF</v>
      </c>
      <c r="B115" s="387" t="str">
        <f t="shared" si="13"/>
        <v>05-1379</v>
      </c>
      <c r="C115" s="388" t="str">
        <f t="shared" si="14"/>
        <v>30.06.2026</v>
      </c>
      <c r="D115" s="389"/>
      <c r="E115" s="390" t="s">
        <v>122</v>
      </c>
      <c r="F115" s="387" t="s">
        <v>1359</v>
      </c>
      <c r="G115" s="391">
        <f>'3-OPP'!E20</f>
        <v>0</v>
      </c>
    </row>
    <row r="116" spans="1:7" ht="31.5">
      <c r="A116" s="386" t="str">
        <f t="shared" si="12"/>
        <v>БТФ Актива Балансиран ETF</v>
      </c>
      <c r="B116" s="387" t="str">
        <f t="shared" si="13"/>
        <v>05-1379</v>
      </c>
      <c r="C116" s="388" t="str">
        <f t="shared" si="14"/>
        <v>30.06.2026</v>
      </c>
      <c r="D116" s="389" t="s">
        <v>831</v>
      </c>
      <c r="E116" s="392" t="s">
        <v>951</v>
      </c>
      <c r="F116" s="387" t="s">
        <v>1359</v>
      </c>
      <c r="G116" s="391">
        <f>'3-OPP'!E21</f>
        <v>638195.12999999989</v>
      </c>
    </row>
    <row r="117" spans="1:7" ht="31.5">
      <c r="A117" s="386" t="str">
        <f t="shared" si="12"/>
        <v>БТФ Актива Балансиран ETF</v>
      </c>
      <c r="B117" s="387" t="str">
        <f t="shared" si="13"/>
        <v>05-1379</v>
      </c>
      <c r="C117" s="388" t="str">
        <f t="shared" si="14"/>
        <v>30.06.2026</v>
      </c>
      <c r="D117" s="389" t="s">
        <v>832</v>
      </c>
      <c r="E117" s="392" t="s">
        <v>952</v>
      </c>
      <c r="F117" s="387" t="s">
        <v>1359</v>
      </c>
      <c r="G117" s="391">
        <f>'3-OPP'!E22</f>
        <v>0</v>
      </c>
    </row>
    <row r="118" spans="1:7">
      <c r="A118" s="386" t="str">
        <f t="shared" si="12"/>
        <v>БТФ Актива Балансиран ETF</v>
      </c>
      <c r="B118" s="387" t="str">
        <f t="shared" si="13"/>
        <v>05-1379</v>
      </c>
      <c r="C118" s="388" t="str">
        <f t="shared" si="14"/>
        <v>30.06.2026</v>
      </c>
      <c r="D118" s="389" t="s">
        <v>833</v>
      </c>
      <c r="E118" s="392" t="s">
        <v>953</v>
      </c>
      <c r="F118" s="387" t="s">
        <v>1359</v>
      </c>
      <c r="G118" s="391">
        <f>'3-OPP'!E23</f>
        <v>116041.03</v>
      </c>
    </row>
    <row r="119" spans="1:7">
      <c r="A119" s="386" t="str">
        <f t="shared" si="12"/>
        <v>БТФ Актива Балансиран ETF</v>
      </c>
      <c r="B119" s="387" t="str">
        <f t="shared" si="13"/>
        <v>05-1379</v>
      </c>
      <c r="C119" s="388" t="str">
        <f t="shared" si="14"/>
        <v>30.06.2026</v>
      </c>
      <c r="D119" s="389" t="s">
        <v>834</v>
      </c>
      <c r="E119" s="392" t="s">
        <v>954</v>
      </c>
      <c r="F119" s="387" t="s">
        <v>1359</v>
      </c>
      <c r="G119" s="391">
        <f>'3-OPP'!E24</f>
        <v>4650.12</v>
      </c>
    </row>
    <row r="120" spans="1:7">
      <c r="A120" s="386" t="str">
        <f t="shared" si="12"/>
        <v>БТФ Актива Балансиран ETF</v>
      </c>
      <c r="B120" s="387" t="str">
        <f t="shared" si="13"/>
        <v>05-1379</v>
      </c>
      <c r="C120" s="388" t="str">
        <f t="shared" si="14"/>
        <v>30.06.2026</v>
      </c>
      <c r="D120" s="389" t="s">
        <v>835</v>
      </c>
      <c r="E120" s="387" t="s">
        <v>955</v>
      </c>
      <c r="F120" s="387" t="s">
        <v>1359</v>
      </c>
      <c r="G120" s="391">
        <f>'3-OPP'!E25</f>
        <v>-193164.57</v>
      </c>
    </row>
    <row r="121" spans="1:7">
      <c r="A121" s="386" t="str">
        <f t="shared" si="12"/>
        <v>БТФ Актива Балансиран ETF</v>
      </c>
      <c r="B121" s="387" t="str">
        <f t="shared" si="13"/>
        <v>05-1379</v>
      </c>
      <c r="C121" s="388" t="str">
        <f t="shared" si="14"/>
        <v>30.06.2026</v>
      </c>
      <c r="D121" s="389" t="s">
        <v>836</v>
      </c>
      <c r="E121" s="387" t="s">
        <v>956</v>
      </c>
      <c r="F121" s="387" t="s">
        <v>1359</v>
      </c>
      <c r="G121" s="391">
        <f>'3-OPP'!E26</f>
        <v>-1872.06</v>
      </c>
    </row>
    <row r="122" spans="1:7">
      <c r="A122" s="386" t="str">
        <f t="shared" si="12"/>
        <v>БТФ Актива Балансиран ETF</v>
      </c>
      <c r="B122" s="387" t="str">
        <f t="shared" si="13"/>
        <v>05-1379</v>
      </c>
      <c r="C122" s="388" t="str">
        <f t="shared" si="14"/>
        <v>30.06.2026</v>
      </c>
      <c r="D122" s="389" t="s">
        <v>837</v>
      </c>
      <c r="E122" s="387" t="s">
        <v>957</v>
      </c>
      <c r="F122" s="387" t="s">
        <v>1359</v>
      </c>
      <c r="G122" s="391">
        <f>'3-OPP'!E27</f>
        <v>0</v>
      </c>
    </row>
    <row r="123" spans="1:7">
      <c r="A123" s="386" t="str">
        <f t="shared" si="12"/>
        <v>БТФ Актива Балансиран ETF</v>
      </c>
      <c r="B123" s="387" t="str">
        <f t="shared" si="13"/>
        <v>05-1379</v>
      </c>
      <c r="C123" s="388" t="str">
        <f t="shared" si="14"/>
        <v>30.06.2026</v>
      </c>
      <c r="D123" s="389" t="s">
        <v>838</v>
      </c>
      <c r="E123" s="392" t="s">
        <v>958</v>
      </c>
      <c r="F123" s="387" t="s">
        <v>1359</v>
      </c>
      <c r="G123" s="391">
        <f>'3-OPP'!E28</f>
        <v>-1799.3</v>
      </c>
    </row>
    <row r="124" spans="1:7" ht="31.5">
      <c r="A124" s="386" t="str">
        <f t="shared" si="12"/>
        <v>БТФ Актива Балансиран ETF</v>
      </c>
      <c r="B124" s="387" t="str">
        <f t="shared" si="13"/>
        <v>05-1379</v>
      </c>
      <c r="C124" s="388" t="str">
        <f t="shared" si="14"/>
        <v>30.06.2026</v>
      </c>
      <c r="D124" s="394" t="s">
        <v>839</v>
      </c>
      <c r="E124" s="390" t="s">
        <v>114</v>
      </c>
      <c r="F124" s="387" t="s">
        <v>1359</v>
      </c>
      <c r="G124" s="391">
        <f>'3-OPP'!E29</f>
        <v>562050.35000000009</v>
      </c>
    </row>
    <row r="125" spans="1:7">
      <c r="A125" s="386" t="str">
        <f t="shared" si="12"/>
        <v>БТФ Актива Балансиран ETF</v>
      </c>
      <c r="B125" s="387" t="str">
        <f t="shared" si="13"/>
        <v>05-1379</v>
      </c>
      <c r="C125" s="388" t="str">
        <f t="shared" si="14"/>
        <v>30.06.2026</v>
      </c>
      <c r="D125" s="389"/>
      <c r="E125" s="390" t="s">
        <v>123</v>
      </c>
      <c r="F125" s="387" t="s">
        <v>1359</v>
      </c>
      <c r="G125" s="391">
        <f>'3-OPP'!E30</f>
        <v>0</v>
      </c>
    </row>
    <row r="126" spans="1:7">
      <c r="A126" s="386" t="str">
        <f t="shared" si="12"/>
        <v>БТФ Актива Балансиран ETF</v>
      </c>
      <c r="B126" s="387" t="str">
        <f t="shared" si="13"/>
        <v>05-1379</v>
      </c>
      <c r="C126" s="388" t="str">
        <f t="shared" si="14"/>
        <v>30.06.2026</v>
      </c>
      <c r="D126" s="389" t="s">
        <v>840</v>
      </c>
      <c r="E126" s="392" t="s">
        <v>959</v>
      </c>
      <c r="F126" s="387" t="s">
        <v>1359</v>
      </c>
      <c r="G126" s="391">
        <f>'3-OPP'!E31</f>
        <v>0</v>
      </c>
    </row>
    <row r="127" spans="1:7">
      <c r="A127" s="386" t="str">
        <f t="shared" si="12"/>
        <v>БТФ Актива Балансиран ETF</v>
      </c>
      <c r="B127" s="387" t="str">
        <f t="shared" si="13"/>
        <v>05-1379</v>
      </c>
      <c r="C127" s="388" t="str">
        <f t="shared" si="14"/>
        <v>30.06.2026</v>
      </c>
      <c r="D127" s="389" t="s">
        <v>841</v>
      </c>
      <c r="E127" s="392" t="s">
        <v>960</v>
      </c>
      <c r="F127" s="387" t="s">
        <v>1359</v>
      </c>
      <c r="G127" s="391">
        <f>'3-OPP'!E32</f>
        <v>0</v>
      </c>
    </row>
    <row r="128" spans="1:7">
      <c r="A128" s="386" t="str">
        <f t="shared" si="12"/>
        <v>БТФ Актива Балансиран ETF</v>
      </c>
      <c r="B128" s="387" t="str">
        <f t="shared" si="13"/>
        <v>05-1379</v>
      </c>
      <c r="C128" s="388" t="str">
        <f t="shared" si="14"/>
        <v>30.06.2026</v>
      </c>
      <c r="D128" s="389" t="s">
        <v>842</v>
      </c>
      <c r="E128" s="392" t="s">
        <v>961</v>
      </c>
      <c r="F128" s="387" t="s">
        <v>1359</v>
      </c>
      <c r="G128" s="391">
        <f>'3-OPP'!E33</f>
        <v>0</v>
      </c>
    </row>
    <row r="129" spans="1:7">
      <c r="A129" s="386" t="str">
        <f t="shared" si="12"/>
        <v>БТФ Актива Балансиран ETF</v>
      </c>
      <c r="B129" s="387" t="str">
        <f t="shared" si="13"/>
        <v>05-1379</v>
      </c>
      <c r="C129" s="388" t="str">
        <f t="shared" si="14"/>
        <v>30.06.2026</v>
      </c>
      <c r="D129" s="389" t="s">
        <v>843</v>
      </c>
      <c r="E129" s="392" t="s">
        <v>962</v>
      </c>
      <c r="F129" s="387" t="s">
        <v>1359</v>
      </c>
      <c r="G129" s="391">
        <f>'3-OPP'!E34</f>
        <v>0</v>
      </c>
    </row>
    <row r="130" spans="1:7" ht="31.5">
      <c r="A130" s="386" t="str">
        <f t="shared" si="12"/>
        <v>БТФ Актива Балансиран ETF</v>
      </c>
      <c r="B130" s="387" t="str">
        <f t="shared" si="13"/>
        <v>05-1379</v>
      </c>
      <c r="C130" s="388" t="str">
        <f t="shared" si="14"/>
        <v>30.06.2026</v>
      </c>
      <c r="D130" s="389" t="s">
        <v>844</v>
      </c>
      <c r="E130" s="392" t="s">
        <v>963</v>
      </c>
      <c r="F130" s="387" t="s">
        <v>1359</v>
      </c>
      <c r="G130" s="391">
        <f>'3-OPP'!E35</f>
        <v>0</v>
      </c>
    </row>
    <row r="131" spans="1:7" ht="31.5">
      <c r="A131" s="386" t="str">
        <f t="shared" si="12"/>
        <v>БТФ Актива Балансиран ETF</v>
      </c>
      <c r="B131" s="387" t="str">
        <f t="shared" si="13"/>
        <v>05-1379</v>
      </c>
      <c r="C131" s="388" t="str">
        <f t="shared" si="14"/>
        <v>30.06.2026</v>
      </c>
      <c r="D131" s="394" t="s">
        <v>845</v>
      </c>
      <c r="E131" s="390" t="s">
        <v>147</v>
      </c>
      <c r="F131" s="387" t="s">
        <v>1359</v>
      </c>
      <c r="G131" s="391">
        <f>'3-OPP'!E36</f>
        <v>0</v>
      </c>
    </row>
    <row r="132" spans="1:7" ht="31.5">
      <c r="A132" s="386" t="str">
        <f t="shared" si="12"/>
        <v>БТФ Актива Балансиран ETF</v>
      </c>
      <c r="B132" s="387" t="str">
        <f t="shared" si="13"/>
        <v>05-1379</v>
      </c>
      <c r="C132" s="388" t="str">
        <f t="shared" si="14"/>
        <v>30.06.2026</v>
      </c>
      <c r="D132" s="394" t="s">
        <v>846</v>
      </c>
      <c r="E132" s="390" t="s">
        <v>61</v>
      </c>
      <c r="F132" s="387" t="s">
        <v>1359</v>
      </c>
      <c r="G132" s="391">
        <f>'3-OPP'!E37</f>
        <v>562050.35000000009</v>
      </c>
    </row>
    <row r="133" spans="1:7" ht="31.5">
      <c r="A133" s="386" t="str">
        <f t="shared" si="12"/>
        <v>БТФ Актива Балансиран ETF</v>
      </c>
      <c r="B133" s="387" t="str">
        <f t="shared" si="13"/>
        <v>05-1379</v>
      </c>
      <c r="C133" s="388" t="str">
        <f t="shared" si="14"/>
        <v>30.06.2026</v>
      </c>
      <c r="D133" s="394" t="s">
        <v>847</v>
      </c>
      <c r="E133" s="390" t="s">
        <v>974</v>
      </c>
      <c r="F133" s="387" t="s">
        <v>1359</v>
      </c>
      <c r="G133" s="391">
        <f>'3-OPP'!E38</f>
        <v>368819.98</v>
      </c>
    </row>
    <row r="134" spans="1:7" ht="31.5">
      <c r="A134" s="386" t="str">
        <f t="shared" si="12"/>
        <v>БТФ Актива Балансиран ETF</v>
      </c>
      <c r="B134" s="387" t="str">
        <f t="shared" si="13"/>
        <v>05-1379</v>
      </c>
      <c r="C134" s="388" t="str">
        <f t="shared" si="14"/>
        <v>30.06.2026</v>
      </c>
      <c r="D134" s="394" t="s">
        <v>848</v>
      </c>
      <c r="E134" s="390" t="s">
        <v>975</v>
      </c>
      <c r="F134" s="387" t="s">
        <v>1359</v>
      </c>
      <c r="G134" s="391">
        <f>'3-OPP'!E39</f>
        <v>930870.33000000007</v>
      </c>
    </row>
    <row r="135" spans="1:7">
      <c r="A135" s="386" t="str">
        <f t="shared" si="12"/>
        <v>БТФ Актива Балансиран ETF</v>
      </c>
      <c r="B135" s="387" t="str">
        <f t="shared" si="13"/>
        <v>05-1379</v>
      </c>
      <c r="C135" s="388" t="str">
        <f t="shared" si="14"/>
        <v>30.06.2026</v>
      </c>
      <c r="D135" s="389" t="s">
        <v>849</v>
      </c>
      <c r="E135" s="393" t="s">
        <v>90</v>
      </c>
      <c r="F135" s="387" t="s">
        <v>1359</v>
      </c>
      <c r="G135" s="391">
        <f>'3-OPP'!E40</f>
        <v>680929.15</v>
      </c>
    </row>
    <row r="136" spans="1:7" ht="31.5">
      <c r="A136" s="374" t="str">
        <f t="shared" si="12"/>
        <v>БТФ Актива Балансиран ETF</v>
      </c>
      <c r="B136" s="375" t="str">
        <f t="shared" si="13"/>
        <v>05-1379</v>
      </c>
      <c r="C136" s="376" t="str">
        <f t="shared" si="14"/>
        <v>30.06.2026</v>
      </c>
      <c r="D136" s="395" t="s">
        <v>850</v>
      </c>
      <c r="E136" s="396" t="s">
        <v>94</v>
      </c>
      <c r="F136" s="375" t="s">
        <v>1360</v>
      </c>
      <c r="G136" s="379">
        <f>'4-OSK'!I13</f>
        <v>23856981.160000008</v>
      </c>
    </row>
    <row r="137" spans="1:7" ht="31.5">
      <c r="A137" s="374" t="str">
        <f t="shared" si="12"/>
        <v>БТФ Актива Балансиран ETF</v>
      </c>
      <c r="B137" s="375" t="str">
        <f t="shared" si="13"/>
        <v>05-1379</v>
      </c>
      <c r="C137" s="376" t="str">
        <f t="shared" si="14"/>
        <v>30.06.2026</v>
      </c>
      <c r="D137" s="395" t="s">
        <v>851</v>
      </c>
      <c r="E137" s="396" t="s">
        <v>49</v>
      </c>
      <c r="F137" s="375" t="s">
        <v>1360</v>
      </c>
      <c r="G137" s="379">
        <f>'4-OSK'!I14</f>
        <v>25281090.649999995</v>
      </c>
    </row>
    <row r="138" spans="1:7" ht="31.5">
      <c r="A138" s="374" t="str">
        <f t="shared" si="12"/>
        <v>БТФ Актива Балансиран ETF</v>
      </c>
      <c r="B138" s="375" t="str">
        <f t="shared" si="13"/>
        <v>05-1379</v>
      </c>
      <c r="C138" s="376" t="str">
        <f t="shared" si="14"/>
        <v>30.06.2026</v>
      </c>
      <c r="D138" s="395" t="s">
        <v>852</v>
      </c>
      <c r="E138" s="396" t="s">
        <v>50</v>
      </c>
      <c r="F138" s="375" t="s">
        <v>1360</v>
      </c>
      <c r="G138" s="379">
        <f>'4-OSK'!I15</f>
        <v>-55593.77</v>
      </c>
    </row>
    <row r="139" spans="1:7" ht="31.5">
      <c r="A139" s="374" t="str">
        <f t="shared" si="12"/>
        <v>БТФ Актива Балансиран ETF</v>
      </c>
      <c r="B139" s="375" t="str">
        <f t="shared" si="13"/>
        <v>05-1379</v>
      </c>
      <c r="C139" s="376" t="str">
        <f t="shared" si="14"/>
        <v>30.06.2026</v>
      </c>
      <c r="D139" s="395" t="s">
        <v>853</v>
      </c>
      <c r="E139" s="397" t="s">
        <v>223</v>
      </c>
      <c r="F139" s="375" t="s">
        <v>1360</v>
      </c>
      <c r="G139" s="379">
        <f>'4-OSK'!I16</f>
        <v>-55593.77</v>
      </c>
    </row>
    <row r="140" spans="1:7" ht="31.5">
      <c r="A140" s="374" t="str">
        <f t="shared" si="12"/>
        <v>БТФ Актива Балансиран ETF</v>
      </c>
      <c r="B140" s="375" t="str">
        <f t="shared" si="13"/>
        <v>05-1379</v>
      </c>
      <c r="C140" s="376" t="str">
        <f t="shared" si="14"/>
        <v>30.06.2026</v>
      </c>
      <c r="D140" s="395" t="s">
        <v>854</v>
      </c>
      <c r="E140" s="397" t="s">
        <v>964</v>
      </c>
      <c r="F140" s="375" t="s">
        <v>1360</v>
      </c>
      <c r="G140" s="379">
        <f>'4-OSK'!I17</f>
        <v>0</v>
      </c>
    </row>
    <row r="141" spans="1:7" ht="31.5">
      <c r="A141" s="374" t="str">
        <f t="shared" si="12"/>
        <v>БТФ Актива Балансиран ETF</v>
      </c>
      <c r="B141" s="375" t="str">
        <f t="shared" si="13"/>
        <v>05-1379</v>
      </c>
      <c r="C141" s="376" t="str">
        <f t="shared" si="14"/>
        <v>30.06.2026</v>
      </c>
      <c r="D141" s="395" t="s">
        <v>855</v>
      </c>
      <c r="E141" s="396" t="s">
        <v>51</v>
      </c>
      <c r="F141" s="375" t="s">
        <v>1360</v>
      </c>
      <c r="G141" s="379">
        <f>'4-OSK'!I18</f>
        <v>25225496.879999999</v>
      </c>
    </row>
    <row r="142" spans="1:7" ht="31.5">
      <c r="A142" s="374" t="str">
        <f t="shared" ref="A142:A155" si="15">dfName</f>
        <v>БТФ Актива Балансиран ETF</v>
      </c>
      <c r="B142" s="375" t="str">
        <f t="shared" ref="B142:B155" si="16">dfRG</f>
        <v>05-1379</v>
      </c>
      <c r="C142" s="376" t="str">
        <f t="shared" ref="C142:C155" si="17">EndDate</f>
        <v>30.06.2026</v>
      </c>
      <c r="D142" s="395" t="s">
        <v>856</v>
      </c>
      <c r="E142" s="396" t="s">
        <v>148</v>
      </c>
      <c r="F142" s="375" t="s">
        <v>1360</v>
      </c>
      <c r="G142" s="379">
        <f>'4-OSK'!I19</f>
        <v>0</v>
      </c>
    </row>
    <row r="143" spans="1:7" ht="31.5">
      <c r="A143" s="374" t="str">
        <f t="shared" si="15"/>
        <v>БТФ Актива Балансиран ETF</v>
      </c>
      <c r="B143" s="375" t="str">
        <f t="shared" si="16"/>
        <v>05-1379</v>
      </c>
      <c r="C143" s="376" t="str">
        <f t="shared" si="17"/>
        <v>30.06.2026</v>
      </c>
      <c r="D143" s="395" t="s">
        <v>857</v>
      </c>
      <c r="E143" s="397" t="s">
        <v>224</v>
      </c>
      <c r="F143" s="375" t="s">
        <v>1360</v>
      </c>
      <c r="G143" s="379">
        <f>'4-OSK'!I20</f>
        <v>0</v>
      </c>
    </row>
    <row r="144" spans="1:7" ht="31.5">
      <c r="A144" s="374" t="str">
        <f t="shared" si="15"/>
        <v>БТФ Актива Балансиран ETF</v>
      </c>
      <c r="B144" s="375" t="str">
        <f t="shared" si="16"/>
        <v>05-1379</v>
      </c>
      <c r="C144" s="376" t="str">
        <f t="shared" si="17"/>
        <v>30.06.2026</v>
      </c>
      <c r="D144" s="395" t="s">
        <v>858</v>
      </c>
      <c r="E144" s="397" t="s">
        <v>225</v>
      </c>
      <c r="F144" s="375" t="s">
        <v>1360</v>
      </c>
      <c r="G144" s="379">
        <f>'4-OSK'!I21</f>
        <v>0</v>
      </c>
    </row>
    <row r="145" spans="1:7" ht="31.5">
      <c r="A145" s="374" t="str">
        <f t="shared" si="15"/>
        <v>БТФ Актива Балансиран ETF</v>
      </c>
      <c r="B145" s="375" t="str">
        <f t="shared" si="16"/>
        <v>05-1379</v>
      </c>
      <c r="C145" s="376" t="str">
        <f t="shared" si="17"/>
        <v>30.06.2026</v>
      </c>
      <c r="D145" s="395" t="s">
        <v>859</v>
      </c>
      <c r="E145" s="396" t="s">
        <v>52</v>
      </c>
      <c r="F145" s="375" t="s">
        <v>1360</v>
      </c>
      <c r="G145" s="379">
        <f>'4-OSK'!I22</f>
        <v>1419645.4400000018</v>
      </c>
    </row>
    <row r="146" spans="1:7" ht="31.5">
      <c r="A146" s="374" t="str">
        <f t="shared" si="15"/>
        <v>БТФ Актива Балансиран ETF</v>
      </c>
      <c r="B146" s="375" t="str">
        <f t="shared" si="16"/>
        <v>05-1379</v>
      </c>
      <c r="C146" s="376" t="str">
        <f t="shared" si="17"/>
        <v>30.06.2026</v>
      </c>
      <c r="D146" s="395" t="s">
        <v>860</v>
      </c>
      <c r="E146" s="397" t="s">
        <v>53</v>
      </c>
      <c r="F146" s="375" t="s">
        <v>1360</v>
      </c>
      <c r="G146" s="379">
        <f>'4-OSK'!I23</f>
        <v>0</v>
      </c>
    </row>
    <row r="147" spans="1:7" ht="31.5">
      <c r="A147" s="374" t="str">
        <f t="shared" si="15"/>
        <v>БТФ Актива Балансиран ETF</v>
      </c>
      <c r="B147" s="375" t="str">
        <f t="shared" si="16"/>
        <v>05-1379</v>
      </c>
      <c r="C147" s="376" t="str">
        <f t="shared" si="17"/>
        <v>30.06.2026</v>
      </c>
      <c r="D147" s="395" t="s">
        <v>861</v>
      </c>
      <c r="E147" s="397" t="s">
        <v>226</v>
      </c>
      <c r="F147" s="375" t="s">
        <v>1360</v>
      </c>
      <c r="G147" s="379">
        <f>'4-OSK'!I24</f>
        <v>0</v>
      </c>
    </row>
    <row r="148" spans="1:7" ht="31.5">
      <c r="A148" s="374" t="str">
        <f t="shared" si="15"/>
        <v>БТФ Актива Балансиран ETF</v>
      </c>
      <c r="B148" s="375" t="str">
        <f t="shared" si="16"/>
        <v>05-1379</v>
      </c>
      <c r="C148" s="376" t="str">
        <f t="shared" si="17"/>
        <v>30.06.2026</v>
      </c>
      <c r="D148" s="395" t="s">
        <v>862</v>
      </c>
      <c r="E148" s="397" t="s">
        <v>227</v>
      </c>
      <c r="F148" s="375" t="s">
        <v>1360</v>
      </c>
      <c r="G148" s="379">
        <f>'4-OSK'!I25</f>
        <v>0</v>
      </c>
    </row>
    <row r="149" spans="1:7" ht="31.5">
      <c r="A149" s="374" t="str">
        <f t="shared" si="15"/>
        <v>БТФ Актива Балансиран ETF</v>
      </c>
      <c r="B149" s="375" t="str">
        <f t="shared" si="16"/>
        <v>05-1379</v>
      </c>
      <c r="C149" s="376" t="str">
        <f t="shared" si="17"/>
        <v>30.06.2026</v>
      </c>
      <c r="D149" s="395" t="s">
        <v>863</v>
      </c>
      <c r="E149" s="397" t="s">
        <v>54</v>
      </c>
      <c r="F149" s="375" t="s">
        <v>1360</v>
      </c>
      <c r="G149" s="379">
        <f>'4-OSK'!I26</f>
        <v>0</v>
      </c>
    </row>
    <row r="150" spans="1:7" ht="31.5">
      <c r="A150" s="374" t="str">
        <f t="shared" si="15"/>
        <v>БТФ Актива Балансиран ETF</v>
      </c>
      <c r="B150" s="375" t="str">
        <f t="shared" si="16"/>
        <v>05-1379</v>
      </c>
      <c r="C150" s="376" t="str">
        <f t="shared" si="17"/>
        <v>30.06.2026</v>
      </c>
      <c r="D150" s="395" t="s">
        <v>864</v>
      </c>
      <c r="E150" s="397" t="s">
        <v>149</v>
      </c>
      <c r="F150" s="375" t="s">
        <v>1360</v>
      </c>
      <c r="G150" s="379">
        <f>'4-OSK'!I27</f>
        <v>0</v>
      </c>
    </row>
    <row r="151" spans="1:7" ht="31.5">
      <c r="A151" s="374" t="str">
        <f t="shared" si="15"/>
        <v>БТФ Актива Балансиран ETF</v>
      </c>
      <c r="B151" s="375" t="str">
        <f t="shared" si="16"/>
        <v>05-1379</v>
      </c>
      <c r="C151" s="376" t="str">
        <f t="shared" si="17"/>
        <v>30.06.2026</v>
      </c>
      <c r="D151" s="395" t="s">
        <v>865</v>
      </c>
      <c r="E151" s="397" t="s">
        <v>965</v>
      </c>
      <c r="F151" s="375" t="s">
        <v>1360</v>
      </c>
      <c r="G151" s="379">
        <f>'4-OSK'!I28</f>
        <v>0</v>
      </c>
    </row>
    <row r="152" spans="1:7" ht="31.5">
      <c r="A152" s="374" t="str">
        <f t="shared" si="15"/>
        <v>БТФ Актива Балансиран ETF</v>
      </c>
      <c r="B152" s="375" t="str">
        <f t="shared" si="16"/>
        <v>05-1379</v>
      </c>
      <c r="C152" s="376" t="str">
        <f t="shared" si="17"/>
        <v>30.06.2026</v>
      </c>
      <c r="D152" s="395" t="s">
        <v>866</v>
      </c>
      <c r="E152" s="397" t="s">
        <v>966</v>
      </c>
      <c r="F152" s="375" t="s">
        <v>1360</v>
      </c>
      <c r="G152" s="379">
        <f>'4-OSK'!I29</f>
        <v>0</v>
      </c>
    </row>
    <row r="153" spans="1:7" ht="31.5">
      <c r="A153" s="374" t="str">
        <f t="shared" si="15"/>
        <v>БТФ Актива Балансиран ETF</v>
      </c>
      <c r="B153" s="375" t="str">
        <f t="shared" si="16"/>
        <v>05-1379</v>
      </c>
      <c r="C153" s="376" t="str">
        <f t="shared" si="17"/>
        <v>30.06.2026</v>
      </c>
      <c r="D153" s="395" t="s">
        <v>867</v>
      </c>
      <c r="E153" s="397" t="s">
        <v>150</v>
      </c>
      <c r="F153" s="375" t="s">
        <v>1360</v>
      </c>
      <c r="G153" s="379">
        <f>'4-OSK'!I30</f>
        <v>0</v>
      </c>
    </row>
    <row r="154" spans="1:7" ht="31.5">
      <c r="A154" s="374" t="str">
        <f t="shared" si="15"/>
        <v>БТФ Актива Балансиран ETF</v>
      </c>
      <c r="B154" s="375" t="str">
        <f t="shared" si="16"/>
        <v>05-1379</v>
      </c>
      <c r="C154" s="376" t="str">
        <f t="shared" si="17"/>
        <v>30.06.2026</v>
      </c>
      <c r="D154" s="395" t="s">
        <v>868</v>
      </c>
      <c r="E154" s="397" t="s">
        <v>965</v>
      </c>
      <c r="F154" s="375" t="s">
        <v>1360</v>
      </c>
      <c r="G154" s="379">
        <f>'4-OSK'!I31</f>
        <v>0</v>
      </c>
    </row>
    <row r="155" spans="1:7" ht="31.5">
      <c r="A155" s="374" t="str">
        <f t="shared" si="15"/>
        <v>БТФ Актива Балансиран ETF</v>
      </c>
      <c r="B155" s="375" t="str">
        <f t="shared" si="16"/>
        <v>05-1379</v>
      </c>
      <c r="C155" s="376" t="str">
        <f t="shared" si="17"/>
        <v>30.06.2026</v>
      </c>
      <c r="D155" s="395" t="s">
        <v>869</v>
      </c>
      <c r="E155" s="397" t="s">
        <v>966</v>
      </c>
      <c r="F155" s="375" t="s">
        <v>1360</v>
      </c>
      <c r="G155" s="379">
        <f>'4-OSK'!I32</f>
        <v>0</v>
      </c>
    </row>
    <row r="156" spans="1:7" ht="31.5">
      <c r="A156" s="374"/>
      <c r="B156" s="375"/>
      <c r="C156" s="376"/>
      <c r="D156" s="395" t="s">
        <v>870</v>
      </c>
      <c r="E156" s="397" t="s">
        <v>116</v>
      </c>
      <c r="F156" s="375" t="s">
        <v>1360</v>
      </c>
      <c r="G156" s="379">
        <f>'4-OSK'!I33</f>
        <v>0</v>
      </c>
    </row>
    <row r="157" spans="1:7" ht="31.5">
      <c r="A157" s="374" t="str">
        <f t="shared" ref="A157:A201" si="18">dfName</f>
        <v>БТФ Актива Балансиран ETF</v>
      </c>
      <c r="B157" s="375" t="str">
        <f t="shared" ref="B157:B201" si="19">dfRG</f>
        <v>05-1379</v>
      </c>
      <c r="C157" s="376" t="str">
        <f t="shared" ref="C157:C201" si="20">EndDate</f>
        <v>30.06.2026</v>
      </c>
      <c r="D157" s="395" t="s">
        <v>859</v>
      </c>
      <c r="E157" s="396" t="s">
        <v>55</v>
      </c>
      <c r="F157" s="375" t="s">
        <v>1360</v>
      </c>
      <c r="G157" s="379">
        <f>'4-OSK'!I34</f>
        <v>26645142.32</v>
      </c>
    </row>
    <row r="158" spans="1:7" ht="31.5">
      <c r="A158" s="374" t="str">
        <f t="shared" si="18"/>
        <v>БТФ Актива Балансиран ETF</v>
      </c>
      <c r="B158" s="375" t="str">
        <f t="shared" si="19"/>
        <v>05-1379</v>
      </c>
      <c r="C158" s="376" t="str">
        <f t="shared" si="20"/>
        <v>30.06.2026</v>
      </c>
      <c r="D158" s="395" t="s">
        <v>871</v>
      </c>
      <c r="E158" s="397" t="s">
        <v>125</v>
      </c>
      <c r="F158" s="375" t="s">
        <v>1360</v>
      </c>
      <c r="G158" s="379">
        <f>'4-OSK'!I35</f>
        <v>0</v>
      </c>
    </row>
    <row r="159" spans="1:7" ht="31.5">
      <c r="A159" s="374" t="str">
        <f t="shared" si="18"/>
        <v>БТФ Актива Балансиран ETF</v>
      </c>
      <c r="B159" s="375" t="str">
        <f t="shared" si="19"/>
        <v>05-1379</v>
      </c>
      <c r="C159" s="376" t="str">
        <f t="shared" si="20"/>
        <v>30.06.2026</v>
      </c>
      <c r="D159" s="395" t="s">
        <v>872</v>
      </c>
      <c r="E159" s="396" t="s">
        <v>56</v>
      </c>
      <c r="F159" s="375" t="s">
        <v>1360</v>
      </c>
      <c r="G159" s="379">
        <f>'4-OSK'!I36</f>
        <v>26645142.32</v>
      </c>
    </row>
    <row r="160" spans="1:7">
      <c r="A160" s="414" t="str">
        <f t="shared" si="18"/>
        <v>БТФ Актива Балансиран ETF</v>
      </c>
      <c r="B160" s="415" t="str">
        <f t="shared" si="19"/>
        <v>05-1379</v>
      </c>
      <c r="C160" s="416" t="str">
        <f t="shared" si="20"/>
        <v>30.06.2026</v>
      </c>
      <c r="D160" s="498" t="s">
        <v>1387</v>
      </c>
      <c r="E160" s="499" t="s">
        <v>1400</v>
      </c>
      <c r="F160" s="415" t="s">
        <v>1401</v>
      </c>
      <c r="G160" s="526" t="str">
        <f>'5-DI'!D11</f>
        <v>EUR</v>
      </c>
    </row>
    <row r="161" spans="1:7">
      <c r="A161" s="414" t="str">
        <f t="shared" si="18"/>
        <v>БТФ Актива Балансиран ETF</v>
      </c>
      <c r="B161" s="415" t="str">
        <f t="shared" si="19"/>
        <v>05-1379</v>
      </c>
      <c r="C161" s="416" t="str">
        <f t="shared" si="20"/>
        <v>30.06.2026</v>
      </c>
      <c r="D161" s="498" t="s">
        <v>1388</v>
      </c>
      <c r="E161" s="499" t="s">
        <v>1366</v>
      </c>
      <c r="F161" s="415" t="s">
        <v>1401</v>
      </c>
      <c r="G161" s="527">
        <f>'5-DI'!D12</f>
        <v>19046705</v>
      </c>
    </row>
    <row r="162" spans="1:7">
      <c r="A162" s="414" t="str">
        <f t="shared" si="18"/>
        <v>БТФ Актива Балансиран ETF</v>
      </c>
      <c r="B162" s="415" t="str">
        <f t="shared" si="19"/>
        <v>05-1379</v>
      </c>
      <c r="C162" s="416" t="str">
        <f t="shared" si="20"/>
        <v>30.06.2026</v>
      </c>
      <c r="D162" s="498" t="s">
        <v>1389</v>
      </c>
      <c r="E162" s="500" t="s">
        <v>1365</v>
      </c>
      <c r="F162" s="415" t="s">
        <v>1401</v>
      </c>
      <c r="G162" s="527">
        <f>'5-DI'!D13</f>
        <v>19046705</v>
      </c>
    </row>
    <row r="163" spans="1:7">
      <c r="A163" s="414" t="str">
        <f t="shared" si="18"/>
        <v>БТФ Актива Балансиран ETF</v>
      </c>
      <c r="B163" s="415" t="str">
        <f t="shared" si="19"/>
        <v>05-1379</v>
      </c>
      <c r="C163" s="416" t="str">
        <f t="shared" si="20"/>
        <v>30.06.2026</v>
      </c>
      <c r="D163" s="498" t="s">
        <v>1390</v>
      </c>
      <c r="E163" s="501" t="s">
        <v>1378</v>
      </c>
      <c r="F163" s="415" t="s">
        <v>1401</v>
      </c>
      <c r="G163" s="527">
        <f>'5-DI'!D14</f>
        <v>0</v>
      </c>
    </row>
    <row r="164" spans="1:7" ht="31.5">
      <c r="A164" s="414" t="str">
        <f t="shared" si="18"/>
        <v>БТФ Актива Балансиран ETF</v>
      </c>
      <c r="B164" s="415" t="str">
        <f t="shared" si="19"/>
        <v>05-1379</v>
      </c>
      <c r="C164" s="416" t="str">
        <f t="shared" si="20"/>
        <v>30.06.2026</v>
      </c>
      <c r="D164" s="498" t="s">
        <v>1391</v>
      </c>
      <c r="E164" s="501" t="s">
        <v>1380</v>
      </c>
      <c r="F164" s="415" t="s">
        <v>1401</v>
      </c>
      <c r="G164" s="528">
        <f>'5-DI'!D15</f>
        <v>0</v>
      </c>
    </row>
    <row r="165" spans="1:7">
      <c r="A165" s="414" t="str">
        <f t="shared" si="18"/>
        <v>БТФ Актива Балансиран ETF</v>
      </c>
      <c r="B165" s="415" t="str">
        <f t="shared" si="19"/>
        <v>05-1379</v>
      </c>
      <c r="C165" s="416" t="str">
        <f t="shared" si="20"/>
        <v>30.06.2026</v>
      </c>
      <c r="D165" s="498" t="s">
        <v>1392</v>
      </c>
      <c r="E165" s="501" t="s">
        <v>1379</v>
      </c>
      <c r="F165" s="415" t="s">
        <v>1401</v>
      </c>
      <c r="G165" s="527">
        <f>'5-DI'!D16</f>
        <v>0</v>
      </c>
    </row>
    <row r="166" spans="1:7" ht="31.5">
      <c r="A166" s="414" t="str">
        <f t="shared" si="18"/>
        <v>БТФ Актива Балансиран ETF</v>
      </c>
      <c r="B166" s="415" t="str">
        <f t="shared" si="19"/>
        <v>05-1379</v>
      </c>
      <c r="C166" s="416" t="str">
        <f t="shared" si="20"/>
        <v>30.06.2026</v>
      </c>
      <c r="D166" s="498" t="s">
        <v>1393</v>
      </c>
      <c r="E166" s="501" t="s">
        <v>1381</v>
      </c>
      <c r="F166" s="415" t="s">
        <v>1401</v>
      </c>
      <c r="G166" s="528">
        <f>'5-DI'!D17</f>
        <v>0</v>
      </c>
    </row>
    <row r="167" spans="1:7" ht="31.5">
      <c r="A167" s="414" t="str">
        <f t="shared" si="18"/>
        <v>БТФ Актива Балансиран ETF</v>
      </c>
      <c r="B167" s="415" t="str">
        <f t="shared" si="19"/>
        <v>05-1379</v>
      </c>
      <c r="C167" s="416" t="str">
        <f t="shared" si="20"/>
        <v>30.06.2026</v>
      </c>
      <c r="D167" s="498" t="s">
        <v>1394</v>
      </c>
      <c r="E167" s="501" t="s">
        <v>1382</v>
      </c>
      <c r="F167" s="415" t="s">
        <v>1401</v>
      </c>
      <c r="G167" s="527">
        <f>'5-DI'!D18</f>
        <v>1.3272999999999999</v>
      </c>
    </row>
    <row r="168" spans="1:7" ht="31.5">
      <c r="A168" s="414" t="str">
        <f t="shared" si="18"/>
        <v>БТФ Актива Балансиран ETF</v>
      </c>
      <c r="B168" s="415" t="str">
        <f t="shared" si="19"/>
        <v>05-1379</v>
      </c>
      <c r="C168" s="416" t="str">
        <f t="shared" si="20"/>
        <v>30.06.2026</v>
      </c>
      <c r="D168" s="498" t="s">
        <v>1395</v>
      </c>
      <c r="E168" s="501" t="s">
        <v>1383</v>
      </c>
      <c r="F168" s="415" t="s">
        <v>1401</v>
      </c>
      <c r="G168" s="527">
        <f>'5-DI'!D19</f>
        <v>1.3989</v>
      </c>
    </row>
    <row r="169" spans="1:7">
      <c r="A169" s="414" t="str">
        <f t="shared" si="18"/>
        <v>БТФ Актива Балансиран ETF</v>
      </c>
      <c r="B169" s="415" t="str">
        <f t="shared" si="19"/>
        <v>05-1379</v>
      </c>
      <c r="C169" s="416" t="str">
        <f t="shared" si="20"/>
        <v>30.06.2026</v>
      </c>
      <c r="D169" s="498" t="s">
        <v>1396</v>
      </c>
      <c r="E169" s="501" t="s">
        <v>1473</v>
      </c>
      <c r="F169" s="415" t="s">
        <v>1401</v>
      </c>
      <c r="G169" s="528">
        <f>'5-DI'!D20</f>
        <v>0</v>
      </c>
    </row>
    <row r="170" spans="1:7" ht="31.5">
      <c r="A170" s="414" t="str">
        <f t="shared" si="18"/>
        <v>БТФ Актива Балансиран ETF</v>
      </c>
      <c r="B170" s="415" t="str">
        <f t="shared" si="19"/>
        <v>05-1379</v>
      </c>
      <c r="C170" s="416" t="str">
        <f t="shared" si="20"/>
        <v>30.06.2026</v>
      </c>
      <c r="D170" s="498" t="s">
        <v>1475</v>
      </c>
      <c r="E170" s="501" t="s">
        <v>1474</v>
      </c>
      <c r="F170" s="415" t="s">
        <v>1401</v>
      </c>
      <c r="G170" s="527">
        <f>'5-DI'!D21</f>
        <v>0</v>
      </c>
    </row>
    <row r="171" spans="1:7">
      <c r="A171" s="414" t="str">
        <f t="shared" si="18"/>
        <v>БТФ Актива Балансиран ETF</v>
      </c>
      <c r="B171" s="415" t="str">
        <f t="shared" si="19"/>
        <v>05-1379</v>
      </c>
      <c r="C171" s="416" t="str">
        <f t="shared" si="20"/>
        <v>30.06.2026</v>
      </c>
      <c r="D171" s="498" t="s">
        <v>1397</v>
      </c>
      <c r="E171" s="415" t="s">
        <v>1384</v>
      </c>
      <c r="F171" s="415" t="s">
        <v>1401</v>
      </c>
      <c r="G171" s="529">
        <f>'5-DI'!D22</f>
        <v>194950.84</v>
      </c>
    </row>
    <row r="172" spans="1:7">
      <c r="A172" s="414" t="str">
        <f t="shared" si="18"/>
        <v>БТФ Актива Балансиран ETF</v>
      </c>
      <c r="B172" s="415" t="str">
        <f t="shared" si="19"/>
        <v>05-1379</v>
      </c>
      <c r="C172" s="416" t="str">
        <f t="shared" si="20"/>
        <v>30.06.2026</v>
      </c>
      <c r="D172" s="498" t="s">
        <v>1399</v>
      </c>
      <c r="E172" s="415" t="s">
        <v>1385</v>
      </c>
      <c r="F172" s="415" t="s">
        <v>1401</v>
      </c>
      <c r="G172" s="529">
        <f>'5-DI'!D23</f>
        <v>2167.27</v>
      </c>
    </row>
    <row r="173" spans="1:7">
      <c r="A173" s="414" t="str">
        <f t="shared" si="18"/>
        <v>БТФ Актива Балансиран ETF</v>
      </c>
      <c r="B173" s="415" t="str">
        <f t="shared" si="19"/>
        <v>05-1379</v>
      </c>
      <c r="C173" s="416" t="str">
        <f t="shared" si="20"/>
        <v>30.06.2026</v>
      </c>
      <c r="D173" s="498" t="s">
        <v>1438</v>
      </c>
      <c r="E173" s="415" t="s">
        <v>1386</v>
      </c>
      <c r="F173" s="415" t="s">
        <v>1401</v>
      </c>
      <c r="G173" s="529">
        <f>'5-DI'!D24</f>
        <v>10949.28</v>
      </c>
    </row>
    <row r="174" spans="1:7">
      <c r="A174" s="414" t="str">
        <f t="shared" si="18"/>
        <v>БТФ Актива Балансиран ETF</v>
      </c>
      <c r="B174" s="415" t="str">
        <f t="shared" si="19"/>
        <v>05-1379</v>
      </c>
      <c r="C174" s="416" t="str">
        <f t="shared" si="20"/>
        <v>30.06.2026</v>
      </c>
      <c r="D174" s="498" t="s">
        <v>1439</v>
      </c>
      <c r="E174" s="415" t="s">
        <v>1434</v>
      </c>
      <c r="F174" s="415" t="s">
        <v>1401</v>
      </c>
      <c r="G174" s="530">
        <f>'5-DI'!D25</f>
        <v>5.3944097039102079E-2</v>
      </c>
    </row>
    <row r="175" spans="1:7">
      <c r="A175" s="414" t="str">
        <f t="shared" si="18"/>
        <v>БТФ Актива Балансиран ETF</v>
      </c>
      <c r="B175" s="415" t="str">
        <f t="shared" si="19"/>
        <v>05-1379</v>
      </c>
      <c r="C175" s="416" t="str">
        <f t="shared" si="20"/>
        <v>30.06.2026</v>
      </c>
      <c r="D175" s="498" t="s">
        <v>1440</v>
      </c>
      <c r="E175" s="415" t="s">
        <v>1435</v>
      </c>
      <c r="F175" s="415" t="s">
        <v>1401</v>
      </c>
      <c r="G175" s="530">
        <f>'5-DI'!D26</f>
        <v>-6.7223350803083726E-2</v>
      </c>
    </row>
    <row r="176" spans="1:7">
      <c r="A176" s="414" t="str">
        <f t="shared" si="18"/>
        <v>БТФ Актива Балансиран ETF</v>
      </c>
      <c r="B176" s="415" t="str">
        <f t="shared" si="19"/>
        <v>05-1379</v>
      </c>
      <c r="C176" s="416" t="str">
        <f t="shared" si="20"/>
        <v>30.06.2026</v>
      </c>
      <c r="D176" s="498" t="s">
        <v>1441</v>
      </c>
      <c r="E176" s="415" t="s">
        <v>1436</v>
      </c>
      <c r="F176" s="415" t="s">
        <v>1401</v>
      </c>
      <c r="G176" s="530">
        <f>'5-DI'!D27</f>
        <v>0.10550023707918443</v>
      </c>
    </row>
    <row r="177" spans="1:7">
      <c r="A177" s="414" t="str">
        <f t="shared" si="18"/>
        <v>БТФ Актива Балансиран ETF</v>
      </c>
      <c r="B177" s="415" t="str">
        <f t="shared" si="19"/>
        <v>05-1379</v>
      </c>
      <c r="C177" s="416" t="str">
        <f t="shared" si="20"/>
        <v>30.06.2026</v>
      </c>
      <c r="D177" s="498" t="s">
        <v>1470</v>
      </c>
      <c r="E177" s="415" t="s">
        <v>1437</v>
      </c>
      <c r="F177" s="415" t="s">
        <v>1401</v>
      </c>
      <c r="G177" s="530">
        <f>'5-DI'!D28</f>
        <v>5.0315520948838517E-2</v>
      </c>
    </row>
    <row r="178" spans="1:7" ht="31.5">
      <c r="A178" s="386" t="str">
        <f t="shared" si="18"/>
        <v>БТФ Актива Балансиран ETF</v>
      </c>
      <c r="B178" s="387" t="str">
        <f t="shared" si="19"/>
        <v>05-1379</v>
      </c>
      <c r="C178" s="388" t="str">
        <f t="shared" si="20"/>
        <v>30.06.2026</v>
      </c>
      <c r="D178" s="398" t="s">
        <v>874</v>
      </c>
      <c r="E178" s="399" t="s">
        <v>151</v>
      </c>
      <c r="F178" s="387" t="s">
        <v>1361</v>
      </c>
      <c r="G178" s="391">
        <f>'6-NNA'!Q12</f>
        <v>0</v>
      </c>
    </row>
    <row r="179" spans="1:7" ht="31.5">
      <c r="A179" s="386" t="str">
        <f t="shared" si="18"/>
        <v>БТФ Актива Балансиран ETF</v>
      </c>
      <c r="B179" s="387" t="str">
        <f t="shared" si="19"/>
        <v>05-1379</v>
      </c>
      <c r="C179" s="388" t="str">
        <f t="shared" si="20"/>
        <v>30.06.2026</v>
      </c>
      <c r="D179" s="398" t="s">
        <v>875</v>
      </c>
      <c r="E179" s="400" t="s">
        <v>109</v>
      </c>
      <c r="F179" s="387" t="s">
        <v>1361</v>
      </c>
      <c r="G179" s="391">
        <f>'6-NNA'!Q13</f>
        <v>0</v>
      </c>
    </row>
    <row r="180" spans="1:7" ht="31.5">
      <c r="A180" s="386" t="str">
        <f t="shared" si="18"/>
        <v>БТФ Актива Балансиран ETF</v>
      </c>
      <c r="B180" s="387" t="str">
        <f t="shared" si="19"/>
        <v>05-1379</v>
      </c>
      <c r="C180" s="388" t="str">
        <f t="shared" si="20"/>
        <v>30.06.2026</v>
      </c>
      <c r="D180" s="401" t="s">
        <v>876</v>
      </c>
      <c r="E180" s="402" t="s">
        <v>107</v>
      </c>
      <c r="F180" s="387" t="s">
        <v>1361</v>
      </c>
      <c r="G180" s="391">
        <f>'6-NNA'!Q14</f>
        <v>0</v>
      </c>
    </row>
    <row r="181" spans="1:7" ht="31.5">
      <c r="A181" s="386" t="str">
        <f t="shared" si="18"/>
        <v>БТФ Актива Балансиран ETF</v>
      </c>
      <c r="B181" s="387" t="str">
        <f t="shared" si="19"/>
        <v>05-1379</v>
      </c>
      <c r="C181" s="388" t="str">
        <f t="shared" si="20"/>
        <v>30.06.2026</v>
      </c>
      <c r="D181" s="398" t="s">
        <v>877</v>
      </c>
      <c r="E181" s="400" t="s">
        <v>110</v>
      </c>
      <c r="F181" s="387" t="s">
        <v>1361</v>
      </c>
      <c r="G181" s="391">
        <f>'6-NNA'!Q15</f>
        <v>0</v>
      </c>
    </row>
    <row r="182" spans="1:7" ht="31.5">
      <c r="A182" s="386" t="str">
        <f t="shared" si="18"/>
        <v>БТФ Актива Балансиран ETF</v>
      </c>
      <c r="B182" s="387" t="str">
        <f t="shared" si="19"/>
        <v>05-1379</v>
      </c>
      <c r="C182" s="388" t="str">
        <f t="shared" si="20"/>
        <v>30.06.2026</v>
      </c>
      <c r="D182" s="398" t="s">
        <v>878</v>
      </c>
      <c r="E182" s="400" t="s">
        <v>10</v>
      </c>
      <c r="F182" s="387" t="s">
        <v>1361</v>
      </c>
      <c r="G182" s="391">
        <f>'6-NNA'!Q16</f>
        <v>0</v>
      </c>
    </row>
    <row r="183" spans="1:7" ht="31.5">
      <c r="A183" s="386" t="str">
        <f t="shared" si="18"/>
        <v>БТФ Актива Балансиран ETF</v>
      </c>
      <c r="B183" s="387" t="str">
        <f t="shared" si="19"/>
        <v>05-1379</v>
      </c>
      <c r="C183" s="388" t="str">
        <f t="shared" si="20"/>
        <v>30.06.2026</v>
      </c>
      <c r="D183" s="398" t="s">
        <v>879</v>
      </c>
      <c r="E183" s="399" t="s">
        <v>152</v>
      </c>
      <c r="F183" s="387" t="s">
        <v>1361</v>
      </c>
      <c r="G183" s="391">
        <f>'6-NNA'!Q17</f>
        <v>0</v>
      </c>
    </row>
    <row r="184" spans="1:7">
      <c r="A184" s="386" t="str">
        <f t="shared" si="18"/>
        <v>БТФ Актива Балансиран ETF</v>
      </c>
      <c r="B184" s="387" t="str">
        <f t="shared" si="19"/>
        <v>05-1379</v>
      </c>
      <c r="C184" s="388" t="str">
        <f t="shared" si="20"/>
        <v>30.06.2026</v>
      </c>
      <c r="D184" s="403" t="s">
        <v>880</v>
      </c>
      <c r="E184" s="404" t="s">
        <v>1362</v>
      </c>
      <c r="F184" s="387" t="s">
        <v>1361</v>
      </c>
      <c r="G184" s="391">
        <f>'6-NNA'!Q18</f>
        <v>0</v>
      </c>
    </row>
    <row r="185" spans="1:7">
      <c r="A185" s="405" t="str">
        <f t="shared" si="18"/>
        <v>БТФ Актива Балансиран ETF</v>
      </c>
      <c r="B185" s="406" t="str">
        <f t="shared" si="19"/>
        <v>05-1379</v>
      </c>
      <c r="C185" s="407" t="str">
        <f t="shared" si="20"/>
        <v>30.06.2026</v>
      </c>
      <c r="D185" s="408"/>
      <c r="E185" s="409" t="s">
        <v>84</v>
      </c>
      <c r="F185" s="406" t="s">
        <v>1363</v>
      </c>
      <c r="G185" s="410" t="str">
        <f>'7-RP'!C12</f>
        <v xml:space="preserve"> </v>
      </c>
    </row>
    <row r="186" spans="1:7">
      <c r="A186" s="405" t="str">
        <f t="shared" si="18"/>
        <v>БТФ Актива Балансиран ETF</v>
      </c>
      <c r="B186" s="406" t="str">
        <f t="shared" si="19"/>
        <v>05-1379</v>
      </c>
      <c r="C186" s="407" t="str">
        <f t="shared" si="20"/>
        <v>30.06.2026</v>
      </c>
      <c r="D186" s="411" t="s">
        <v>881</v>
      </c>
      <c r="E186" s="412" t="s">
        <v>153</v>
      </c>
      <c r="F186" s="406" t="s">
        <v>1363</v>
      </c>
      <c r="G186" s="410">
        <f>'7-RP'!C13</f>
        <v>0</v>
      </c>
    </row>
    <row r="187" spans="1:7">
      <c r="A187" s="405" t="str">
        <f t="shared" si="18"/>
        <v>БТФ Актива Балансиран ETF</v>
      </c>
      <c r="B187" s="406" t="str">
        <f t="shared" si="19"/>
        <v>05-1379</v>
      </c>
      <c r="C187" s="407" t="str">
        <f t="shared" si="20"/>
        <v>30.06.2026</v>
      </c>
      <c r="D187" s="411" t="s">
        <v>882</v>
      </c>
      <c r="E187" s="412" t="s">
        <v>154</v>
      </c>
      <c r="F187" s="406" t="s">
        <v>1363</v>
      </c>
      <c r="G187" s="410">
        <f>'7-RP'!C14</f>
        <v>0</v>
      </c>
    </row>
    <row r="188" spans="1:7">
      <c r="A188" s="405" t="str">
        <f t="shared" si="18"/>
        <v>БТФ Актива Балансиран ETF</v>
      </c>
      <c r="B188" s="406" t="str">
        <f t="shared" si="19"/>
        <v>05-1379</v>
      </c>
      <c r="C188" s="407" t="str">
        <f t="shared" si="20"/>
        <v>30.06.2026</v>
      </c>
      <c r="D188" s="411" t="s">
        <v>883</v>
      </c>
      <c r="E188" s="412" t="s">
        <v>155</v>
      </c>
      <c r="F188" s="406" t="s">
        <v>1363</v>
      </c>
      <c r="G188" s="410">
        <f>'7-RP'!C15</f>
        <v>0</v>
      </c>
    </row>
    <row r="189" spans="1:7">
      <c r="A189" s="405" t="str">
        <f t="shared" si="18"/>
        <v>БТФ Актива Балансиран ETF</v>
      </c>
      <c r="B189" s="406" t="str">
        <f t="shared" si="19"/>
        <v>05-1379</v>
      </c>
      <c r="C189" s="407" t="str">
        <f t="shared" si="20"/>
        <v>30.06.2026</v>
      </c>
      <c r="D189" s="411" t="s">
        <v>884</v>
      </c>
      <c r="E189" s="412" t="s">
        <v>156</v>
      </c>
      <c r="F189" s="406" t="s">
        <v>1363</v>
      </c>
      <c r="G189" s="410">
        <f>'7-RP'!C16</f>
        <v>0</v>
      </c>
    </row>
    <row r="190" spans="1:7">
      <c r="A190" s="405" t="str">
        <f t="shared" si="18"/>
        <v>БТФ Актива Балансиран ETF</v>
      </c>
      <c r="B190" s="406" t="str">
        <f t="shared" si="19"/>
        <v>05-1379</v>
      </c>
      <c r="C190" s="407" t="str">
        <f t="shared" si="20"/>
        <v>30.06.2026</v>
      </c>
      <c r="D190" s="411" t="s">
        <v>885</v>
      </c>
      <c r="E190" s="413" t="s">
        <v>95</v>
      </c>
      <c r="F190" s="406" t="s">
        <v>1363</v>
      </c>
      <c r="G190" s="410">
        <f>'7-RP'!C17</f>
        <v>0</v>
      </c>
    </row>
    <row r="191" spans="1:7">
      <c r="A191" s="405" t="str">
        <f t="shared" si="18"/>
        <v>БТФ Актива Балансиран ETF</v>
      </c>
      <c r="B191" s="406" t="str">
        <f t="shared" si="19"/>
        <v>05-1379</v>
      </c>
      <c r="C191" s="407" t="str">
        <f t="shared" si="20"/>
        <v>30.06.2026</v>
      </c>
      <c r="D191" s="411" t="s">
        <v>886</v>
      </c>
      <c r="E191" s="413" t="s">
        <v>103</v>
      </c>
      <c r="F191" s="406" t="s">
        <v>1363</v>
      </c>
      <c r="G191" s="410">
        <f>'7-RP'!C18</f>
        <v>0</v>
      </c>
    </row>
    <row r="192" spans="1:7">
      <c r="A192" s="405" t="str">
        <f t="shared" si="18"/>
        <v>БТФ Актива Балансиран ETF</v>
      </c>
      <c r="B192" s="406" t="str">
        <f t="shared" si="19"/>
        <v>05-1379</v>
      </c>
      <c r="C192" s="407" t="str">
        <f t="shared" si="20"/>
        <v>30.06.2026</v>
      </c>
      <c r="D192" s="411" t="s">
        <v>984</v>
      </c>
      <c r="E192" s="413" t="s">
        <v>10</v>
      </c>
      <c r="F192" s="406" t="s">
        <v>1363</v>
      </c>
      <c r="G192" s="410">
        <f>'7-RP'!C19</f>
        <v>0</v>
      </c>
    </row>
    <row r="193" spans="1:7" ht="31.5">
      <c r="A193" s="405" t="str">
        <f t="shared" si="18"/>
        <v>БТФ Актива Балансиран ETF</v>
      </c>
      <c r="B193" s="406" t="str">
        <f t="shared" si="19"/>
        <v>05-1379</v>
      </c>
      <c r="C193" s="407" t="str">
        <f t="shared" si="20"/>
        <v>30.06.2026</v>
      </c>
      <c r="D193" s="411" t="s">
        <v>887</v>
      </c>
      <c r="E193" s="412" t="s">
        <v>157</v>
      </c>
      <c r="F193" s="406" t="s">
        <v>1363</v>
      </c>
      <c r="G193" s="410">
        <f>'7-RP'!C20</f>
        <v>0</v>
      </c>
    </row>
    <row r="194" spans="1:7">
      <c r="A194" s="405" t="str">
        <f t="shared" si="18"/>
        <v>БТФ Актива Балансиран ETF</v>
      </c>
      <c r="B194" s="406" t="str">
        <f t="shared" si="19"/>
        <v>05-1379</v>
      </c>
      <c r="C194" s="407" t="str">
        <f t="shared" si="20"/>
        <v>30.06.2026</v>
      </c>
      <c r="D194" s="411" t="s">
        <v>888</v>
      </c>
      <c r="E194" s="413" t="s">
        <v>98</v>
      </c>
      <c r="F194" s="406" t="s">
        <v>1363</v>
      </c>
      <c r="G194" s="410">
        <f>'7-RP'!C21</f>
        <v>0</v>
      </c>
    </row>
    <row r="195" spans="1:7">
      <c r="A195" s="405" t="str">
        <f t="shared" si="18"/>
        <v>БТФ Актива Балансиран ETF</v>
      </c>
      <c r="B195" s="406" t="str">
        <f t="shared" si="19"/>
        <v>05-1379</v>
      </c>
      <c r="C195" s="407" t="str">
        <f t="shared" si="20"/>
        <v>30.06.2026</v>
      </c>
      <c r="D195" s="411" t="s">
        <v>889</v>
      </c>
      <c r="E195" s="413" t="s">
        <v>96</v>
      </c>
      <c r="F195" s="406" t="s">
        <v>1363</v>
      </c>
      <c r="G195" s="410">
        <f>'7-RP'!C22</f>
        <v>0</v>
      </c>
    </row>
    <row r="196" spans="1:7">
      <c r="A196" s="405" t="str">
        <f t="shared" si="18"/>
        <v>БТФ Актива Балансиран ETF</v>
      </c>
      <c r="B196" s="406" t="str">
        <f t="shared" si="19"/>
        <v>05-1379</v>
      </c>
      <c r="C196" s="407" t="str">
        <f t="shared" si="20"/>
        <v>30.06.2026</v>
      </c>
      <c r="D196" s="411" t="s">
        <v>890</v>
      </c>
      <c r="E196" s="413" t="s">
        <v>10</v>
      </c>
      <c r="F196" s="406" t="s">
        <v>1363</v>
      </c>
      <c r="G196" s="410">
        <f>'7-RP'!C23</f>
        <v>0</v>
      </c>
    </row>
    <row r="197" spans="1:7">
      <c r="A197" s="405" t="str">
        <f t="shared" si="18"/>
        <v>БТФ Актива Балансиран ETF</v>
      </c>
      <c r="B197" s="406" t="str">
        <f t="shared" si="19"/>
        <v>05-1379</v>
      </c>
      <c r="C197" s="407" t="str">
        <f t="shared" si="20"/>
        <v>30.06.2026</v>
      </c>
      <c r="D197" s="411" t="s">
        <v>891</v>
      </c>
      <c r="E197" s="412" t="s">
        <v>118</v>
      </c>
      <c r="F197" s="406" t="s">
        <v>1363</v>
      </c>
      <c r="G197" s="410">
        <f>'7-RP'!C24</f>
        <v>0</v>
      </c>
    </row>
    <row r="198" spans="1:7">
      <c r="A198" s="405" t="str">
        <f t="shared" si="18"/>
        <v>БТФ Актива Балансиран ETF</v>
      </c>
      <c r="B198" s="406" t="str">
        <f t="shared" si="19"/>
        <v>05-1379</v>
      </c>
      <c r="C198" s="407" t="str">
        <f t="shared" si="20"/>
        <v>30.06.2026</v>
      </c>
      <c r="D198" s="411" t="s">
        <v>892</v>
      </c>
      <c r="E198" s="409" t="s">
        <v>70</v>
      </c>
      <c r="F198" s="406" t="s">
        <v>1363</v>
      </c>
      <c r="G198" s="410">
        <f>'7-RP'!C25</f>
        <v>0</v>
      </c>
    </row>
    <row r="199" spans="1:7">
      <c r="A199" s="414" t="str">
        <f t="shared" si="18"/>
        <v>БТФ Актива Балансиран ETF</v>
      </c>
      <c r="B199" s="415" t="str">
        <f t="shared" si="19"/>
        <v>05-1379</v>
      </c>
      <c r="C199" s="416" t="str">
        <f t="shared" si="20"/>
        <v>30.06.2026</v>
      </c>
      <c r="D199" s="417"/>
      <c r="E199" s="418" t="s">
        <v>85</v>
      </c>
      <c r="F199" s="415" t="s">
        <v>1364</v>
      </c>
      <c r="G199" s="419">
        <f>'7-RP'!C31</f>
        <v>0</v>
      </c>
    </row>
    <row r="200" spans="1:7">
      <c r="A200" s="414" t="str">
        <f t="shared" si="18"/>
        <v>БТФ Актива Балансиран ETF</v>
      </c>
      <c r="B200" s="415" t="str">
        <f t="shared" si="19"/>
        <v>05-1379</v>
      </c>
      <c r="C200" s="416" t="str">
        <f t="shared" si="20"/>
        <v>30.06.2026</v>
      </c>
      <c r="D200" s="420" t="s">
        <v>893</v>
      </c>
      <c r="E200" s="421" t="s">
        <v>86</v>
      </c>
      <c r="F200" s="415" t="s">
        <v>1364</v>
      </c>
      <c r="G200" s="419">
        <f>'7-RP'!C32</f>
        <v>0</v>
      </c>
    </row>
    <row r="201" spans="1:7">
      <c r="A201" s="414" t="str">
        <f t="shared" si="18"/>
        <v>БТФ Актива Балансиран ETF</v>
      </c>
      <c r="B201" s="415" t="str">
        <f t="shared" si="19"/>
        <v>05-1379</v>
      </c>
      <c r="C201" s="416" t="str">
        <f t="shared" si="20"/>
        <v>30.06.2026</v>
      </c>
      <c r="D201" s="420" t="s">
        <v>894</v>
      </c>
      <c r="E201" s="421" t="s">
        <v>905</v>
      </c>
      <c r="F201" s="415" t="s">
        <v>1364</v>
      </c>
      <c r="G201" s="419">
        <f>'7-RP'!C33</f>
        <v>0</v>
      </c>
    </row>
    <row r="202" spans="1:7">
      <c r="A202" s="414" t="str">
        <f t="shared" ref="A202:A214" si="21">dfName</f>
        <v>БТФ Актива Балансиран ETF</v>
      </c>
      <c r="B202" s="415" t="str">
        <f t="shared" ref="B202:B214" si="22">dfRG</f>
        <v>05-1379</v>
      </c>
      <c r="C202" s="416" t="str">
        <f t="shared" ref="C202:C214" si="23">EndDate</f>
        <v>30.06.2026</v>
      </c>
      <c r="D202" s="420" t="s">
        <v>895</v>
      </c>
      <c r="E202" s="422" t="s">
        <v>158</v>
      </c>
      <c r="F202" s="415" t="s">
        <v>1364</v>
      </c>
      <c r="G202" s="419">
        <f>'7-RP'!C34</f>
        <v>0</v>
      </c>
    </row>
    <row r="203" spans="1:7">
      <c r="A203" s="414" t="str">
        <f t="shared" si="21"/>
        <v>БТФ Актива Балансиран ETF</v>
      </c>
      <c r="B203" s="415" t="str">
        <f t="shared" si="22"/>
        <v>05-1379</v>
      </c>
      <c r="C203" s="416" t="str">
        <f t="shared" si="23"/>
        <v>30.06.2026</v>
      </c>
      <c r="D203" s="420" t="s">
        <v>896</v>
      </c>
      <c r="E203" s="422" t="s">
        <v>97</v>
      </c>
      <c r="F203" s="415" t="s">
        <v>1364</v>
      </c>
      <c r="G203" s="419">
        <f>'7-RP'!C35</f>
        <v>0</v>
      </c>
    </row>
    <row r="204" spans="1:7">
      <c r="A204" s="414" t="str">
        <f t="shared" si="21"/>
        <v>БТФ Актива Балансиран ETF</v>
      </c>
      <c r="B204" s="415" t="str">
        <f t="shared" si="22"/>
        <v>05-1379</v>
      </c>
      <c r="C204" s="416" t="str">
        <f t="shared" si="23"/>
        <v>30.06.2026</v>
      </c>
      <c r="D204" s="420" t="s">
        <v>897</v>
      </c>
      <c r="E204" s="422" t="s">
        <v>117</v>
      </c>
      <c r="F204" s="415" t="s">
        <v>1364</v>
      </c>
      <c r="G204" s="419">
        <f>'7-RP'!C36</f>
        <v>0</v>
      </c>
    </row>
    <row r="205" spans="1:7">
      <c r="A205" s="414" t="str">
        <f t="shared" si="21"/>
        <v>БТФ Актива Балансиран ETF</v>
      </c>
      <c r="B205" s="415" t="str">
        <f t="shared" si="22"/>
        <v>05-1379</v>
      </c>
      <c r="C205" s="416" t="str">
        <f t="shared" si="23"/>
        <v>30.06.2026</v>
      </c>
      <c r="D205" s="420" t="s">
        <v>898</v>
      </c>
      <c r="E205" s="421" t="s">
        <v>119</v>
      </c>
      <c r="F205" s="415" t="s">
        <v>1364</v>
      </c>
      <c r="G205" s="419">
        <f>'7-RP'!C37</f>
        <v>0</v>
      </c>
    </row>
    <row r="206" spans="1:7">
      <c r="A206" s="414" t="str">
        <f t="shared" si="21"/>
        <v>БТФ Актива Балансиран ETF</v>
      </c>
      <c r="B206" s="415" t="str">
        <f t="shared" si="22"/>
        <v>05-1379</v>
      </c>
      <c r="C206" s="416" t="str">
        <f t="shared" si="23"/>
        <v>30.06.2026</v>
      </c>
      <c r="D206" s="420" t="s">
        <v>899</v>
      </c>
      <c r="E206" s="421" t="s">
        <v>138</v>
      </c>
      <c r="F206" s="415" t="s">
        <v>1364</v>
      </c>
      <c r="G206" s="419">
        <f>'7-RP'!C38</f>
        <v>0</v>
      </c>
    </row>
    <row r="207" spans="1:7">
      <c r="A207" s="414" t="str">
        <f t="shared" si="21"/>
        <v>БТФ Актива Балансиран ETF</v>
      </c>
      <c r="B207" s="415" t="str">
        <f t="shared" si="22"/>
        <v>05-1379</v>
      </c>
      <c r="C207" s="416" t="str">
        <f t="shared" si="23"/>
        <v>30.06.2026</v>
      </c>
      <c r="D207" s="420" t="s">
        <v>900</v>
      </c>
      <c r="E207" s="421" t="s">
        <v>101</v>
      </c>
      <c r="F207" s="415" t="s">
        <v>1364</v>
      </c>
      <c r="G207" s="419">
        <f>'7-RP'!C39</f>
        <v>0</v>
      </c>
    </row>
    <row r="208" spans="1:7">
      <c r="A208" s="414" t="str">
        <f t="shared" si="21"/>
        <v>БТФ Актива Балансиран ETF</v>
      </c>
      <c r="B208" s="415" t="str">
        <f t="shared" si="22"/>
        <v>05-1379</v>
      </c>
      <c r="C208" s="416" t="str">
        <f t="shared" si="23"/>
        <v>30.06.2026</v>
      </c>
      <c r="D208" s="420" t="s">
        <v>901</v>
      </c>
      <c r="E208" s="421" t="s">
        <v>102</v>
      </c>
      <c r="F208" s="415" t="s">
        <v>1364</v>
      </c>
      <c r="G208" s="419">
        <f>'7-RP'!C40</f>
        <v>0</v>
      </c>
    </row>
    <row r="209" spans="1:7" ht="31.5">
      <c r="A209" s="414" t="str">
        <f t="shared" si="21"/>
        <v>БТФ Актива Балансиран ETF</v>
      </c>
      <c r="B209" s="415" t="str">
        <f t="shared" si="22"/>
        <v>05-1379</v>
      </c>
      <c r="C209" s="416" t="str">
        <f t="shared" si="23"/>
        <v>30.06.2026</v>
      </c>
      <c r="D209" s="420" t="s">
        <v>902</v>
      </c>
      <c r="E209" s="421" t="s">
        <v>985</v>
      </c>
      <c r="F209" s="415" t="s">
        <v>1364</v>
      </c>
      <c r="G209" s="419">
        <f>'7-RP'!C41</f>
        <v>0</v>
      </c>
    </row>
    <row r="210" spans="1:7" ht="31.5">
      <c r="A210" s="414" t="str">
        <f t="shared" si="21"/>
        <v>БТФ Актива Балансиран ETF</v>
      </c>
      <c r="B210" s="415" t="str">
        <f t="shared" si="22"/>
        <v>05-1379</v>
      </c>
      <c r="C210" s="416" t="str">
        <f t="shared" si="23"/>
        <v>30.06.2026</v>
      </c>
      <c r="D210" s="420" t="s">
        <v>903</v>
      </c>
      <c r="E210" s="421" t="s">
        <v>986</v>
      </c>
      <c r="F210" s="415" t="s">
        <v>1364</v>
      </c>
      <c r="G210" s="419">
        <f>'7-RP'!C42</f>
        <v>0</v>
      </c>
    </row>
    <row r="211" spans="1:7" ht="31.5">
      <c r="A211" s="414" t="str">
        <f t="shared" si="21"/>
        <v>БТФ Актива Балансиран ETF</v>
      </c>
      <c r="B211" s="415" t="str">
        <f t="shared" si="22"/>
        <v>05-1379</v>
      </c>
      <c r="C211" s="416" t="str">
        <f t="shared" si="23"/>
        <v>30.06.2026</v>
      </c>
      <c r="D211" s="420" t="s">
        <v>907</v>
      </c>
      <c r="E211" s="421" t="s">
        <v>141</v>
      </c>
      <c r="F211" s="415" t="s">
        <v>1364</v>
      </c>
      <c r="G211" s="419">
        <f>'7-RP'!C43</f>
        <v>0</v>
      </c>
    </row>
    <row r="212" spans="1:7">
      <c r="A212" s="414" t="str">
        <f t="shared" si="21"/>
        <v>БТФ Актива Балансиран ETF</v>
      </c>
      <c r="B212" s="415" t="str">
        <f t="shared" si="22"/>
        <v>05-1379</v>
      </c>
      <c r="C212" s="416" t="str">
        <f t="shared" si="23"/>
        <v>30.06.2026</v>
      </c>
      <c r="D212" s="420" t="s">
        <v>988</v>
      </c>
      <c r="E212" s="421" t="s">
        <v>987</v>
      </c>
      <c r="F212" s="415" t="s">
        <v>1364</v>
      </c>
      <c r="G212" s="419">
        <f>'7-RP'!C44</f>
        <v>0</v>
      </c>
    </row>
    <row r="213" spans="1:7">
      <c r="A213" s="414" t="str">
        <f t="shared" si="21"/>
        <v>БТФ Актива Балансиран ETF</v>
      </c>
      <c r="B213" s="415" t="str">
        <f t="shared" si="22"/>
        <v>05-1379</v>
      </c>
      <c r="C213" s="416" t="str">
        <f t="shared" si="23"/>
        <v>30.06.2026</v>
      </c>
      <c r="D213" s="420" t="s">
        <v>989</v>
      </c>
      <c r="E213" s="422" t="s">
        <v>87</v>
      </c>
      <c r="F213" s="415" t="s">
        <v>1364</v>
      </c>
      <c r="G213" s="419">
        <f>'7-RP'!C45</f>
        <v>0</v>
      </c>
    </row>
    <row r="214" spans="1:7" ht="16.5" thickBot="1">
      <c r="A214" s="423" t="str">
        <f t="shared" si="21"/>
        <v>БТФ Актива Балансиран ETF</v>
      </c>
      <c r="B214" s="424" t="str">
        <f t="shared" si="22"/>
        <v>05-1379</v>
      </c>
      <c r="C214" s="425" t="str">
        <f t="shared" si="23"/>
        <v>30.06.2026</v>
      </c>
      <c r="D214" s="426" t="s">
        <v>904</v>
      </c>
      <c r="E214" s="427" t="s">
        <v>74</v>
      </c>
      <c r="F214" s="424" t="s">
        <v>1364</v>
      </c>
      <c r="G214" s="428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2CE3-9847-4099-940A-8C38FB83F558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40625" defaultRowHeight="15.75"/>
  <cols>
    <col min="1" max="1" width="16.42578125" style="43" bestFit="1" customWidth="1"/>
    <col min="2" max="2" width="32" style="43" bestFit="1" customWidth="1"/>
    <col min="3" max="3" width="9.140625" style="43"/>
    <col min="4" max="4" width="8" style="43" bestFit="1" customWidth="1"/>
    <col min="5" max="5" width="65.5703125" style="43" bestFit="1" customWidth="1"/>
    <col min="6" max="6" width="9.140625" style="43"/>
    <col min="7" max="7" width="12.5703125" style="43" bestFit="1" customWidth="1"/>
    <col min="8" max="8" width="31.140625" style="43" customWidth="1"/>
    <col min="9" max="16384" width="9.140625" style="43"/>
  </cols>
  <sheetData>
    <row r="1" spans="1:10" s="42" customFormat="1">
      <c r="A1" s="42" t="s">
        <v>260</v>
      </c>
      <c r="D1" s="42" t="s">
        <v>261</v>
      </c>
    </row>
    <row r="2" spans="1:10">
      <c r="A2" s="43" t="s">
        <v>262</v>
      </c>
      <c r="B2" s="43" t="s">
        <v>263</v>
      </c>
      <c r="D2" s="43" t="s">
        <v>264</v>
      </c>
      <c r="E2" s="43" t="s">
        <v>265</v>
      </c>
      <c r="G2" s="42" t="s">
        <v>1317</v>
      </c>
      <c r="J2" s="42" t="s">
        <v>1318</v>
      </c>
    </row>
    <row r="3" spans="1:10">
      <c r="A3" s="43" t="s">
        <v>765</v>
      </c>
      <c r="B3" s="43" t="s">
        <v>763</v>
      </c>
      <c r="D3" s="44" t="s">
        <v>268</v>
      </c>
      <c r="E3" s="44" t="s">
        <v>269</v>
      </c>
      <c r="G3" t="s">
        <v>991</v>
      </c>
      <c r="H3" s="245" t="s">
        <v>992</v>
      </c>
      <c r="J3" s="43" t="s">
        <v>1316</v>
      </c>
    </row>
    <row r="4" spans="1:10">
      <c r="A4" s="43" t="s">
        <v>766</v>
      </c>
      <c r="B4" s="43" t="s">
        <v>764</v>
      </c>
      <c r="D4" s="44" t="s">
        <v>272</v>
      </c>
      <c r="E4" s="44" t="s">
        <v>273</v>
      </c>
      <c r="G4" t="s">
        <v>993</v>
      </c>
      <c r="H4" s="245" t="s">
        <v>994</v>
      </c>
      <c r="J4" s="43" t="s">
        <v>1315</v>
      </c>
    </row>
    <row r="5" spans="1:10">
      <c r="A5" s="45" t="s">
        <v>767</v>
      </c>
      <c r="B5" s="45" t="s">
        <v>768</v>
      </c>
      <c r="D5" s="44" t="s">
        <v>276</v>
      </c>
      <c r="E5" s="44" t="s">
        <v>277</v>
      </c>
      <c r="G5" t="s">
        <v>995</v>
      </c>
      <c r="H5" s="245" t="s">
        <v>996</v>
      </c>
    </row>
    <row r="6" spans="1:10">
      <c r="A6" s="43" t="s">
        <v>266</v>
      </c>
      <c r="B6" s="43" t="s">
        <v>267</v>
      </c>
      <c r="D6" s="44" t="s">
        <v>280</v>
      </c>
      <c r="E6" s="44" t="s">
        <v>281</v>
      </c>
      <c r="G6" t="s">
        <v>997</v>
      </c>
      <c r="H6" s="245" t="s">
        <v>998</v>
      </c>
    </row>
    <row r="7" spans="1:10">
      <c r="A7" s="43" t="s">
        <v>270</v>
      </c>
      <c r="B7" s="43" t="s">
        <v>271</v>
      </c>
      <c r="D7" s="44" t="s">
        <v>283</v>
      </c>
      <c r="E7" s="44" t="s">
        <v>284</v>
      </c>
      <c r="G7" t="s">
        <v>999</v>
      </c>
      <c r="H7" s="245" t="s">
        <v>1000</v>
      </c>
    </row>
    <row r="8" spans="1:10">
      <c r="A8" s="43" t="s">
        <v>274</v>
      </c>
      <c r="B8" s="43" t="s">
        <v>275</v>
      </c>
      <c r="D8" s="44" t="s">
        <v>285</v>
      </c>
      <c r="E8" s="44" t="s">
        <v>286</v>
      </c>
      <c r="G8" t="s">
        <v>1001</v>
      </c>
      <c r="H8" s="245" t="s">
        <v>1002</v>
      </c>
    </row>
    <row r="9" spans="1:10">
      <c r="A9" s="43" t="s">
        <v>278</v>
      </c>
      <c r="B9" s="43" t="s">
        <v>279</v>
      </c>
      <c r="D9" s="44" t="s">
        <v>287</v>
      </c>
      <c r="E9" s="44" t="s">
        <v>288</v>
      </c>
      <c r="G9" t="s">
        <v>1003</v>
      </c>
      <c r="H9" s="245" t="s">
        <v>1004</v>
      </c>
    </row>
    <row r="10" spans="1:10">
      <c r="A10" s="43" t="s">
        <v>769</v>
      </c>
      <c r="B10" s="43" t="s">
        <v>770</v>
      </c>
      <c r="D10" s="44" t="s">
        <v>289</v>
      </c>
      <c r="E10" s="44" t="s">
        <v>290</v>
      </c>
      <c r="G10" t="s">
        <v>1005</v>
      </c>
      <c r="H10" s="245" t="s">
        <v>1006</v>
      </c>
    </row>
    <row r="11" spans="1:10">
      <c r="A11" s="43" t="s">
        <v>282</v>
      </c>
      <c r="B11" s="43" t="s">
        <v>282</v>
      </c>
      <c r="D11" s="44" t="s">
        <v>291</v>
      </c>
      <c r="E11" s="44" t="s">
        <v>292</v>
      </c>
      <c r="G11" t="s">
        <v>1007</v>
      </c>
      <c r="H11" s="245" t="s">
        <v>1008</v>
      </c>
    </row>
    <row r="12" spans="1:10">
      <c r="D12" s="44" t="s">
        <v>293</v>
      </c>
      <c r="E12" s="44" t="s">
        <v>294</v>
      </c>
      <c r="G12" t="s">
        <v>1009</v>
      </c>
      <c r="H12" s="245" t="s">
        <v>1010</v>
      </c>
    </row>
    <row r="13" spans="1:10" ht="25.5">
      <c r="D13" s="44" t="s">
        <v>295</v>
      </c>
      <c r="E13" s="44" t="s">
        <v>296</v>
      </c>
      <c r="G13" t="s">
        <v>1011</v>
      </c>
      <c r="H13" s="245" t="s">
        <v>1012</v>
      </c>
    </row>
    <row r="14" spans="1:10">
      <c r="D14" s="44" t="s">
        <v>297</v>
      </c>
      <c r="E14" s="44" t="s">
        <v>298</v>
      </c>
      <c r="G14" t="s">
        <v>1013</v>
      </c>
      <c r="H14" s="245" t="s">
        <v>1014</v>
      </c>
    </row>
    <row r="15" spans="1:10">
      <c r="D15" s="44" t="s">
        <v>299</v>
      </c>
      <c r="E15" s="44" t="s">
        <v>300</v>
      </c>
      <c r="G15" t="s">
        <v>1015</v>
      </c>
      <c r="H15" s="245" t="s">
        <v>1016</v>
      </c>
    </row>
    <row r="16" spans="1:10">
      <c r="A16" s="42" t="s">
        <v>776</v>
      </c>
      <c r="D16" s="44" t="s">
        <v>301</v>
      </c>
      <c r="E16" s="44" t="s">
        <v>302</v>
      </c>
      <c r="G16" t="s">
        <v>1017</v>
      </c>
      <c r="H16" s="245" t="s">
        <v>1018</v>
      </c>
    </row>
    <row r="17" spans="1:8">
      <c r="A17" s="43" t="s">
        <v>762</v>
      </c>
      <c r="B17" s="43" t="s">
        <v>778</v>
      </c>
      <c r="D17" s="44" t="s">
        <v>303</v>
      </c>
      <c r="E17" s="44" t="s">
        <v>304</v>
      </c>
      <c r="G17" t="s">
        <v>1019</v>
      </c>
      <c r="H17" s="245" t="s">
        <v>1020</v>
      </c>
    </row>
    <row r="18" spans="1:8">
      <c r="A18" s="43" t="s">
        <v>761</v>
      </c>
      <c r="B18" s="43" t="s">
        <v>777</v>
      </c>
      <c r="D18" s="44" t="s">
        <v>305</v>
      </c>
      <c r="E18" s="44" t="s">
        <v>306</v>
      </c>
      <c r="G18" t="s">
        <v>1021</v>
      </c>
      <c r="H18" s="245" t="s">
        <v>1022</v>
      </c>
    </row>
    <row r="19" spans="1:8">
      <c r="D19" s="44" t="s">
        <v>307</v>
      </c>
      <c r="E19" s="44" t="s">
        <v>308</v>
      </c>
      <c r="G19" t="s">
        <v>1023</v>
      </c>
      <c r="H19" s="245" t="s">
        <v>1024</v>
      </c>
    </row>
    <row r="20" spans="1:8">
      <c r="D20" s="44" t="s">
        <v>309</v>
      </c>
      <c r="E20" s="44" t="s">
        <v>310</v>
      </c>
      <c r="G20" t="s">
        <v>1025</v>
      </c>
      <c r="H20" s="245" t="s">
        <v>1026</v>
      </c>
    </row>
    <row r="21" spans="1:8">
      <c r="A21" s="244"/>
      <c r="D21" s="44" t="s">
        <v>311</v>
      </c>
      <c r="E21" s="44" t="s">
        <v>312</v>
      </c>
      <c r="G21" t="s">
        <v>1027</v>
      </c>
      <c r="H21" s="245" t="s">
        <v>1028</v>
      </c>
    </row>
    <row r="22" spans="1:8">
      <c r="A22" s="244" t="s">
        <v>1319</v>
      </c>
      <c r="D22" s="44" t="s">
        <v>313</v>
      </c>
      <c r="E22" s="44" t="s">
        <v>314</v>
      </c>
      <c r="G22" t="s">
        <v>1029</v>
      </c>
      <c r="H22" s="245" t="s">
        <v>1030</v>
      </c>
    </row>
    <row r="23" spans="1:8">
      <c r="A23" s="43" t="s">
        <v>773</v>
      </c>
      <c r="D23" s="44" t="s">
        <v>315</v>
      </c>
      <c r="E23" s="44" t="s">
        <v>316</v>
      </c>
      <c r="G23" t="s">
        <v>1031</v>
      </c>
      <c r="H23" s="245" t="s">
        <v>1032</v>
      </c>
    </row>
    <row r="24" spans="1:8">
      <c r="A24" s="43" t="s">
        <v>774</v>
      </c>
      <c r="D24" s="44" t="s">
        <v>317</v>
      </c>
      <c r="E24" s="44" t="s">
        <v>318</v>
      </c>
      <c r="G24" t="s">
        <v>1033</v>
      </c>
      <c r="H24" s="245" t="s">
        <v>1034</v>
      </c>
    </row>
    <row r="25" spans="1:8">
      <c r="D25" s="44" t="s">
        <v>319</v>
      </c>
      <c r="E25" s="44" t="s">
        <v>320</v>
      </c>
      <c r="G25" t="s">
        <v>1035</v>
      </c>
      <c r="H25" s="245" t="s">
        <v>1036</v>
      </c>
    </row>
    <row r="26" spans="1:8">
      <c r="D26" s="44" t="s">
        <v>321</v>
      </c>
      <c r="E26" s="44" t="s">
        <v>322</v>
      </c>
      <c r="G26" t="s">
        <v>1037</v>
      </c>
      <c r="H26" s="245" t="s">
        <v>1038</v>
      </c>
    </row>
    <row r="27" spans="1:8">
      <c r="A27" s="42" t="s">
        <v>1320</v>
      </c>
      <c r="B27" s="42"/>
      <c r="D27" s="44" t="s">
        <v>323</v>
      </c>
      <c r="E27" s="44" t="s">
        <v>324</v>
      </c>
      <c r="G27" t="s">
        <v>1039</v>
      </c>
      <c r="H27" s="245" t="s">
        <v>1040</v>
      </c>
    </row>
    <row r="28" spans="1:8">
      <c r="A28" s="43" t="s">
        <v>262</v>
      </c>
      <c r="B28" s="43" t="s">
        <v>263</v>
      </c>
      <c r="D28" s="44" t="s">
        <v>325</v>
      </c>
      <c r="E28" s="44" t="s">
        <v>326</v>
      </c>
      <c r="G28" t="s">
        <v>1041</v>
      </c>
      <c r="H28" s="245" t="s">
        <v>1042</v>
      </c>
    </row>
    <row r="29" spans="1:8">
      <c r="A29" s="43" t="s">
        <v>765</v>
      </c>
      <c r="B29" s="43" t="s">
        <v>763</v>
      </c>
      <c r="D29" s="44" t="s">
        <v>327</v>
      </c>
      <c r="E29" s="44" t="s">
        <v>328</v>
      </c>
      <c r="G29" t="s">
        <v>1043</v>
      </c>
      <c r="H29" s="245" t="s">
        <v>1044</v>
      </c>
    </row>
    <row r="30" spans="1:8">
      <c r="A30" s="45" t="s">
        <v>767</v>
      </c>
      <c r="B30" s="45" t="s">
        <v>768</v>
      </c>
      <c r="D30" s="44" t="s">
        <v>329</v>
      </c>
      <c r="E30" s="44" t="s">
        <v>330</v>
      </c>
      <c r="G30" t="s">
        <v>1045</v>
      </c>
      <c r="H30" s="245" t="s">
        <v>1046</v>
      </c>
    </row>
    <row r="31" spans="1:8">
      <c r="A31" s="43" t="s">
        <v>266</v>
      </c>
      <c r="B31" s="43" t="s">
        <v>267</v>
      </c>
      <c r="D31" s="44" t="s">
        <v>331</v>
      </c>
      <c r="E31" s="44" t="s">
        <v>332</v>
      </c>
      <c r="G31" t="s">
        <v>1047</v>
      </c>
      <c r="H31" s="245" t="s">
        <v>1048</v>
      </c>
    </row>
    <row r="32" spans="1:8">
      <c r="A32" s="43" t="s">
        <v>270</v>
      </c>
      <c r="B32" s="43" t="s">
        <v>271</v>
      </c>
      <c r="D32" s="44" t="s">
        <v>163</v>
      </c>
      <c r="E32" s="44" t="s">
        <v>333</v>
      </c>
      <c r="G32" t="s">
        <v>1049</v>
      </c>
      <c r="H32" s="245" t="s">
        <v>1050</v>
      </c>
    </row>
    <row r="33" spans="1:8">
      <c r="A33" s="43" t="s">
        <v>274</v>
      </c>
      <c r="B33" s="43" t="s">
        <v>275</v>
      </c>
      <c r="D33" s="44" t="s">
        <v>334</v>
      </c>
      <c r="E33" s="44" t="s">
        <v>335</v>
      </c>
      <c r="G33" t="s">
        <v>1051</v>
      </c>
      <c r="H33" s="245" t="s">
        <v>1052</v>
      </c>
    </row>
    <row r="34" spans="1:8">
      <c r="A34" s="43" t="s">
        <v>282</v>
      </c>
      <c r="B34" s="43" t="s">
        <v>282</v>
      </c>
      <c r="D34" s="44" t="s">
        <v>336</v>
      </c>
      <c r="E34" s="44" t="s">
        <v>337</v>
      </c>
      <c r="G34" t="s">
        <v>1053</v>
      </c>
      <c r="H34" s="245" t="s">
        <v>1054</v>
      </c>
    </row>
    <row r="35" spans="1:8">
      <c r="D35" s="44" t="s">
        <v>338</v>
      </c>
      <c r="E35" s="44" t="s">
        <v>339</v>
      </c>
      <c r="G35" t="s">
        <v>1055</v>
      </c>
      <c r="H35" s="245" t="s">
        <v>1056</v>
      </c>
    </row>
    <row r="36" spans="1:8">
      <c r="D36" s="44" t="s">
        <v>340</v>
      </c>
      <c r="E36" s="44" t="s">
        <v>341</v>
      </c>
      <c r="G36" t="s">
        <v>1057</v>
      </c>
      <c r="H36" s="245" t="s">
        <v>1058</v>
      </c>
    </row>
    <row r="37" spans="1:8">
      <c r="A37" s="42" t="s">
        <v>1329</v>
      </c>
      <c r="D37" s="44" t="s">
        <v>342</v>
      </c>
      <c r="E37" s="44" t="s">
        <v>343</v>
      </c>
      <c r="G37" t="s">
        <v>1059</v>
      </c>
      <c r="H37" s="245" t="s">
        <v>1060</v>
      </c>
    </row>
    <row r="38" spans="1:8">
      <c r="A38" s="43" t="s">
        <v>1333</v>
      </c>
      <c r="B38" s="43" t="s">
        <v>1330</v>
      </c>
      <c r="D38" s="44" t="s">
        <v>344</v>
      </c>
      <c r="E38" s="44" t="s">
        <v>345</v>
      </c>
      <c r="G38" t="s">
        <v>1061</v>
      </c>
      <c r="H38" s="245" t="s">
        <v>1062</v>
      </c>
    </row>
    <row r="39" spans="1:8">
      <c r="A39" s="43" t="s">
        <v>1334</v>
      </c>
      <c r="B39" s="43" t="s">
        <v>1331</v>
      </c>
      <c r="D39" s="44" t="s">
        <v>346</v>
      </c>
      <c r="E39" s="44" t="s">
        <v>347</v>
      </c>
      <c r="G39" t="s">
        <v>1063</v>
      </c>
      <c r="H39" s="245" t="s">
        <v>1064</v>
      </c>
    </row>
    <row r="40" spans="1:8">
      <c r="A40" s="43" t="s">
        <v>1335</v>
      </c>
      <c r="B40" s="43" t="s">
        <v>1332</v>
      </c>
      <c r="D40" s="44" t="s">
        <v>348</v>
      </c>
      <c r="E40" s="44" t="s">
        <v>349</v>
      </c>
      <c r="G40" t="s">
        <v>1065</v>
      </c>
      <c r="H40" s="245" t="s">
        <v>1066</v>
      </c>
    </row>
    <row r="41" spans="1:8">
      <c r="A41" s="43" t="s">
        <v>266</v>
      </c>
      <c r="B41" s="43" t="s">
        <v>1336</v>
      </c>
      <c r="D41" s="44" t="s">
        <v>350</v>
      </c>
      <c r="E41" s="44" t="s">
        <v>351</v>
      </c>
      <c r="G41" t="s">
        <v>1067</v>
      </c>
      <c r="H41" s="245" t="s">
        <v>1068</v>
      </c>
    </row>
    <row r="42" spans="1:8">
      <c r="D42" s="44" t="s">
        <v>352</v>
      </c>
      <c r="E42" s="44" t="s">
        <v>353</v>
      </c>
      <c r="G42" t="s">
        <v>1069</v>
      </c>
      <c r="H42" s="245" t="s">
        <v>1070</v>
      </c>
    </row>
    <row r="43" spans="1:8">
      <c r="D43" s="44" t="s">
        <v>354</v>
      </c>
      <c r="E43" s="44" t="s">
        <v>355</v>
      </c>
      <c r="G43" t="s">
        <v>1071</v>
      </c>
      <c r="H43" s="245" t="s">
        <v>1072</v>
      </c>
    </row>
    <row r="44" spans="1:8">
      <c r="D44" s="44" t="s">
        <v>356</v>
      </c>
      <c r="E44" s="44" t="s">
        <v>357</v>
      </c>
      <c r="G44" t="s">
        <v>1073</v>
      </c>
      <c r="H44" s="245" t="s">
        <v>1074</v>
      </c>
    </row>
    <row r="45" spans="1:8">
      <c r="D45" s="44" t="s">
        <v>358</v>
      </c>
      <c r="E45" s="44" t="s">
        <v>359</v>
      </c>
      <c r="G45" t="s">
        <v>1075</v>
      </c>
      <c r="H45" s="245" t="s">
        <v>1076</v>
      </c>
    </row>
    <row r="46" spans="1:8">
      <c r="D46" s="44" t="s">
        <v>360</v>
      </c>
      <c r="E46" s="44" t="s">
        <v>361</v>
      </c>
      <c r="G46" t="s">
        <v>1077</v>
      </c>
      <c r="H46" s="245" t="s">
        <v>1078</v>
      </c>
    </row>
    <row r="47" spans="1:8">
      <c r="D47" s="44" t="s">
        <v>362</v>
      </c>
      <c r="E47" s="44" t="s">
        <v>363</v>
      </c>
      <c r="G47" t="s">
        <v>1079</v>
      </c>
      <c r="H47" s="245" t="s">
        <v>1080</v>
      </c>
    </row>
    <row r="48" spans="1:8">
      <c r="D48" s="44" t="s">
        <v>364</v>
      </c>
      <c r="E48" s="44" t="s">
        <v>365</v>
      </c>
      <c r="G48" t="s">
        <v>1081</v>
      </c>
      <c r="H48" s="245" t="s">
        <v>1082</v>
      </c>
    </row>
    <row r="49" spans="4:8">
      <c r="D49" s="44" t="s">
        <v>366</v>
      </c>
      <c r="E49" s="44" t="s">
        <v>367</v>
      </c>
      <c r="G49" t="s">
        <v>1083</v>
      </c>
      <c r="H49" s="245" t="s">
        <v>1084</v>
      </c>
    </row>
    <row r="50" spans="4:8">
      <c r="D50" s="44" t="s">
        <v>368</v>
      </c>
      <c r="E50" s="44" t="s">
        <v>369</v>
      </c>
      <c r="G50" t="s">
        <v>1085</v>
      </c>
      <c r="H50" s="245" t="s">
        <v>1086</v>
      </c>
    </row>
    <row r="51" spans="4:8">
      <c r="D51" s="44" t="s">
        <v>370</v>
      </c>
      <c r="E51" s="44" t="s">
        <v>371</v>
      </c>
      <c r="G51" t="s">
        <v>1087</v>
      </c>
      <c r="H51" s="245" t="s">
        <v>1088</v>
      </c>
    </row>
    <row r="52" spans="4:8">
      <c r="D52" s="44" t="s">
        <v>372</v>
      </c>
      <c r="E52" s="44" t="s">
        <v>373</v>
      </c>
      <c r="G52" t="s">
        <v>1089</v>
      </c>
      <c r="H52" s="245" t="s">
        <v>1090</v>
      </c>
    </row>
    <row r="53" spans="4:8">
      <c r="D53" s="44" t="s">
        <v>374</v>
      </c>
      <c r="E53" s="44" t="s">
        <v>375</v>
      </c>
      <c r="G53" t="s">
        <v>1091</v>
      </c>
      <c r="H53" s="245" t="s">
        <v>1092</v>
      </c>
    </row>
    <row r="54" spans="4:8">
      <c r="D54" s="44" t="s">
        <v>376</v>
      </c>
      <c r="E54" s="44" t="s">
        <v>377</v>
      </c>
      <c r="G54" t="s">
        <v>1093</v>
      </c>
      <c r="H54" s="245" t="s">
        <v>1094</v>
      </c>
    </row>
    <row r="55" spans="4:8">
      <c r="D55" s="44" t="s">
        <v>378</v>
      </c>
      <c r="E55" s="44" t="s">
        <v>379</v>
      </c>
      <c r="G55" t="s">
        <v>1095</v>
      </c>
      <c r="H55" s="245" t="s">
        <v>1096</v>
      </c>
    </row>
    <row r="56" spans="4:8">
      <c r="D56" s="44" t="s">
        <v>380</v>
      </c>
      <c r="E56" s="44" t="s">
        <v>381</v>
      </c>
      <c r="G56" t="s">
        <v>1097</v>
      </c>
      <c r="H56" s="245" t="s">
        <v>1098</v>
      </c>
    </row>
    <row r="57" spans="4:8">
      <c r="D57" s="44" t="s">
        <v>382</v>
      </c>
      <c r="E57" s="44" t="s">
        <v>383</v>
      </c>
      <c r="G57" t="s">
        <v>1099</v>
      </c>
      <c r="H57" s="245" t="s">
        <v>1100</v>
      </c>
    </row>
    <row r="58" spans="4:8">
      <c r="D58" s="44" t="s">
        <v>384</v>
      </c>
      <c r="E58" s="44" t="s">
        <v>385</v>
      </c>
      <c r="G58" t="s">
        <v>1101</v>
      </c>
      <c r="H58" s="245" t="s">
        <v>1102</v>
      </c>
    </row>
    <row r="59" spans="4:8">
      <c r="D59" s="44" t="s">
        <v>386</v>
      </c>
      <c r="E59" s="44" t="s">
        <v>387</v>
      </c>
      <c r="G59" t="s">
        <v>1103</v>
      </c>
      <c r="H59" s="245" t="s">
        <v>1104</v>
      </c>
    </row>
    <row r="60" spans="4:8">
      <c r="D60" s="44" t="s">
        <v>388</v>
      </c>
      <c r="E60" s="44" t="s">
        <v>389</v>
      </c>
      <c r="G60" t="s">
        <v>1105</v>
      </c>
      <c r="H60" s="245" t="s">
        <v>1106</v>
      </c>
    </row>
    <row r="61" spans="4:8">
      <c r="D61" s="44" t="s">
        <v>390</v>
      </c>
      <c r="E61" s="44" t="s">
        <v>391</v>
      </c>
      <c r="G61" t="s">
        <v>1107</v>
      </c>
      <c r="H61" s="245" t="s">
        <v>1108</v>
      </c>
    </row>
    <row r="62" spans="4:8">
      <c r="D62" s="44" t="s">
        <v>392</v>
      </c>
      <c r="E62" s="44" t="s">
        <v>393</v>
      </c>
      <c r="G62" t="s">
        <v>1109</v>
      </c>
      <c r="H62" s="245" t="s">
        <v>1110</v>
      </c>
    </row>
    <row r="63" spans="4:8">
      <c r="D63" s="44" t="s">
        <v>394</v>
      </c>
      <c r="E63" s="44" t="s">
        <v>395</v>
      </c>
      <c r="G63" t="s">
        <v>1111</v>
      </c>
      <c r="H63" s="245" t="s">
        <v>1112</v>
      </c>
    </row>
    <row r="64" spans="4:8">
      <c r="D64" s="44" t="s">
        <v>396</v>
      </c>
      <c r="E64" s="44" t="s">
        <v>397</v>
      </c>
      <c r="G64" t="s">
        <v>1113</v>
      </c>
      <c r="H64" s="245" t="s">
        <v>1114</v>
      </c>
    </row>
    <row r="65" spans="4:8">
      <c r="D65" s="44" t="s">
        <v>398</v>
      </c>
      <c r="E65" s="44" t="s">
        <v>399</v>
      </c>
      <c r="G65" t="s">
        <v>1115</v>
      </c>
      <c r="H65" s="245" t="s">
        <v>1116</v>
      </c>
    </row>
    <row r="66" spans="4:8">
      <c r="D66" s="44" t="s">
        <v>400</v>
      </c>
      <c r="E66" s="44" t="s">
        <v>401</v>
      </c>
      <c r="G66" t="s">
        <v>1117</v>
      </c>
      <c r="H66" s="245" t="s">
        <v>1118</v>
      </c>
    </row>
    <row r="67" spans="4:8">
      <c r="D67" s="44" t="s">
        <v>402</v>
      </c>
      <c r="E67" s="44" t="s">
        <v>403</v>
      </c>
      <c r="G67" t="s">
        <v>1119</v>
      </c>
      <c r="H67" s="245" t="s">
        <v>1120</v>
      </c>
    </row>
    <row r="68" spans="4:8">
      <c r="D68" s="44" t="s">
        <v>404</v>
      </c>
      <c r="E68" s="44" t="s">
        <v>405</v>
      </c>
      <c r="G68" t="s">
        <v>1121</v>
      </c>
      <c r="H68" s="245" t="s">
        <v>1122</v>
      </c>
    </row>
    <row r="69" spans="4:8">
      <c r="D69" s="44" t="s">
        <v>406</v>
      </c>
      <c r="E69" s="44" t="s">
        <v>407</v>
      </c>
      <c r="G69" t="s">
        <v>1123</v>
      </c>
      <c r="H69" s="245" t="s">
        <v>1124</v>
      </c>
    </row>
    <row r="70" spans="4:8">
      <c r="D70" s="44" t="s">
        <v>408</v>
      </c>
      <c r="E70" s="44" t="s">
        <v>409</v>
      </c>
      <c r="G70" t="s">
        <v>1125</v>
      </c>
      <c r="H70" s="245" t="s">
        <v>1126</v>
      </c>
    </row>
    <row r="71" spans="4:8">
      <c r="D71" s="44" t="s">
        <v>410</v>
      </c>
      <c r="E71" s="44" t="s">
        <v>411</v>
      </c>
      <c r="G71" t="s">
        <v>1127</v>
      </c>
      <c r="H71" s="245" t="s">
        <v>1128</v>
      </c>
    </row>
    <row r="72" spans="4:8">
      <c r="D72" s="44" t="s">
        <v>412</v>
      </c>
      <c r="E72" s="44" t="s">
        <v>413</v>
      </c>
      <c r="G72" t="s">
        <v>1129</v>
      </c>
      <c r="H72" s="245" t="s">
        <v>1130</v>
      </c>
    </row>
    <row r="73" spans="4:8">
      <c r="D73" s="44" t="s">
        <v>414</v>
      </c>
      <c r="E73" s="44" t="s">
        <v>415</v>
      </c>
      <c r="G73" t="s">
        <v>1131</v>
      </c>
      <c r="H73" s="245" t="s">
        <v>1132</v>
      </c>
    </row>
    <row r="74" spans="4:8">
      <c r="D74" s="44" t="s">
        <v>416</v>
      </c>
      <c r="E74" s="44" t="s">
        <v>417</v>
      </c>
      <c r="G74" t="s">
        <v>1133</v>
      </c>
      <c r="H74" s="245" t="s">
        <v>1134</v>
      </c>
    </row>
    <row r="75" spans="4:8">
      <c r="D75" s="44" t="s">
        <v>418</v>
      </c>
      <c r="E75" s="44" t="s">
        <v>419</v>
      </c>
      <c r="G75" t="s">
        <v>1135</v>
      </c>
      <c r="H75" s="245" t="s">
        <v>1136</v>
      </c>
    </row>
    <row r="76" spans="4:8">
      <c r="D76" s="44" t="s">
        <v>420</v>
      </c>
      <c r="E76" s="44" t="s">
        <v>421</v>
      </c>
      <c r="G76" t="s">
        <v>1137</v>
      </c>
      <c r="H76" s="245" t="s">
        <v>1138</v>
      </c>
    </row>
    <row r="77" spans="4:8">
      <c r="D77" s="44" t="s">
        <v>422</v>
      </c>
      <c r="E77" s="44" t="s">
        <v>423</v>
      </c>
      <c r="G77" t="s">
        <v>1139</v>
      </c>
      <c r="H77" s="245" t="s">
        <v>1140</v>
      </c>
    </row>
    <row r="78" spans="4:8">
      <c r="D78" s="44" t="s">
        <v>424</v>
      </c>
      <c r="E78" s="44" t="s">
        <v>425</v>
      </c>
      <c r="G78" t="s">
        <v>1141</v>
      </c>
      <c r="H78" s="245" t="s">
        <v>1142</v>
      </c>
    </row>
    <row r="79" spans="4:8">
      <c r="D79" s="44" t="s">
        <v>426</v>
      </c>
      <c r="E79" s="44" t="s">
        <v>427</v>
      </c>
      <c r="G79" t="s">
        <v>1143</v>
      </c>
      <c r="H79" s="245" t="s">
        <v>1144</v>
      </c>
    </row>
    <row r="80" spans="4:8">
      <c r="D80" s="44" t="s">
        <v>428</v>
      </c>
      <c r="E80" s="44" t="s">
        <v>429</v>
      </c>
      <c r="G80" t="s">
        <v>1145</v>
      </c>
      <c r="H80" s="245" t="s">
        <v>1146</v>
      </c>
    </row>
    <row r="81" spans="4:8">
      <c r="D81" s="43" t="s">
        <v>430</v>
      </c>
      <c r="E81" s="44" t="s">
        <v>431</v>
      </c>
      <c r="G81" t="s">
        <v>1147</v>
      </c>
      <c r="H81" s="245" t="s">
        <v>1148</v>
      </c>
    </row>
    <row r="82" spans="4:8">
      <c r="D82" s="44" t="s">
        <v>432</v>
      </c>
      <c r="E82" s="44" t="s">
        <v>433</v>
      </c>
      <c r="G82" t="s">
        <v>1149</v>
      </c>
      <c r="H82" s="245" t="s">
        <v>1150</v>
      </c>
    </row>
    <row r="83" spans="4:8">
      <c r="D83" s="44" t="s">
        <v>434</v>
      </c>
      <c r="E83" s="44" t="s">
        <v>435</v>
      </c>
      <c r="G83" t="s">
        <v>1151</v>
      </c>
      <c r="H83" s="245" t="s">
        <v>1152</v>
      </c>
    </row>
    <row r="84" spans="4:8">
      <c r="D84" s="44" t="s">
        <v>436</v>
      </c>
      <c r="E84" s="44" t="s">
        <v>437</v>
      </c>
      <c r="G84" t="s">
        <v>1153</v>
      </c>
      <c r="H84" s="245" t="s">
        <v>1154</v>
      </c>
    </row>
    <row r="85" spans="4:8">
      <c r="D85" s="44" t="s">
        <v>438</v>
      </c>
      <c r="E85" s="44" t="s">
        <v>439</v>
      </c>
      <c r="G85" t="s">
        <v>1155</v>
      </c>
      <c r="H85" s="245" t="s">
        <v>1156</v>
      </c>
    </row>
    <row r="86" spans="4:8">
      <c r="D86" s="44" t="s">
        <v>440</v>
      </c>
      <c r="E86" s="44" t="s">
        <v>441</v>
      </c>
      <c r="G86" t="s">
        <v>1157</v>
      </c>
      <c r="H86" s="245" t="s">
        <v>1158</v>
      </c>
    </row>
    <row r="87" spans="4:8">
      <c r="D87" s="44" t="s">
        <v>442</v>
      </c>
      <c r="E87" s="44" t="s">
        <v>443</v>
      </c>
      <c r="G87" t="s">
        <v>1159</v>
      </c>
      <c r="H87" s="245" t="s">
        <v>1160</v>
      </c>
    </row>
    <row r="88" spans="4:8">
      <c r="D88" s="44" t="s">
        <v>444</v>
      </c>
      <c r="E88" s="44" t="s">
        <v>445</v>
      </c>
      <c r="G88" t="s">
        <v>1161</v>
      </c>
      <c r="H88" s="245" t="s">
        <v>1162</v>
      </c>
    </row>
    <row r="89" spans="4:8">
      <c r="D89" s="44" t="s">
        <v>446</v>
      </c>
      <c r="E89" s="44" t="s">
        <v>447</v>
      </c>
      <c r="G89" t="s">
        <v>1163</v>
      </c>
      <c r="H89" s="245" t="s">
        <v>1164</v>
      </c>
    </row>
    <row r="90" spans="4:8">
      <c r="D90" s="43" t="s">
        <v>448</v>
      </c>
      <c r="E90" s="44" t="s">
        <v>449</v>
      </c>
      <c r="G90" t="s">
        <v>1165</v>
      </c>
      <c r="H90" s="245" t="s">
        <v>1166</v>
      </c>
    </row>
    <row r="91" spans="4:8">
      <c r="D91" s="44" t="s">
        <v>450</v>
      </c>
      <c r="E91" s="44" t="s">
        <v>451</v>
      </c>
      <c r="G91" t="s">
        <v>1167</v>
      </c>
      <c r="H91" s="245" t="s">
        <v>1168</v>
      </c>
    </row>
    <row r="92" spans="4:8">
      <c r="D92" s="44" t="s">
        <v>452</v>
      </c>
      <c r="E92" s="44" t="s">
        <v>453</v>
      </c>
      <c r="G92" t="s">
        <v>1169</v>
      </c>
      <c r="H92" s="245" t="s">
        <v>1170</v>
      </c>
    </row>
    <row r="93" spans="4:8">
      <c r="D93" s="44" t="s">
        <v>454</v>
      </c>
      <c r="E93" s="44" t="s">
        <v>455</v>
      </c>
      <c r="G93" t="s">
        <v>1171</v>
      </c>
      <c r="H93" s="245" t="s">
        <v>1172</v>
      </c>
    </row>
    <row r="94" spans="4:8">
      <c r="D94" s="44" t="s">
        <v>456</v>
      </c>
      <c r="E94" s="44" t="s">
        <v>457</v>
      </c>
      <c r="G94" t="s">
        <v>1173</v>
      </c>
      <c r="H94" s="245" t="s">
        <v>1174</v>
      </c>
    </row>
    <row r="95" spans="4:8">
      <c r="D95" s="44" t="s">
        <v>458</v>
      </c>
      <c r="E95" s="44" t="s">
        <v>459</v>
      </c>
      <c r="G95" t="s">
        <v>1175</v>
      </c>
      <c r="H95" s="245" t="s">
        <v>1176</v>
      </c>
    </row>
    <row r="96" spans="4:8">
      <c r="D96" s="44" t="s">
        <v>460</v>
      </c>
      <c r="E96" s="44" t="s">
        <v>461</v>
      </c>
      <c r="G96" t="s">
        <v>1177</v>
      </c>
      <c r="H96" s="245" t="s">
        <v>1178</v>
      </c>
    </row>
    <row r="97" spans="4:8">
      <c r="D97" s="44" t="s">
        <v>462</v>
      </c>
      <c r="E97" s="44" t="s">
        <v>463</v>
      </c>
      <c r="G97" t="s">
        <v>1179</v>
      </c>
      <c r="H97" s="245" t="s">
        <v>1180</v>
      </c>
    </row>
    <row r="98" spans="4:8">
      <c r="D98" s="44" t="s">
        <v>464</v>
      </c>
      <c r="E98" s="44" t="s">
        <v>465</v>
      </c>
      <c r="G98" t="s">
        <v>1181</v>
      </c>
      <c r="H98" s="245" t="s">
        <v>1182</v>
      </c>
    </row>
    <row r="99" spans="4:8">
      <c r="D99" s="44" t="s">
        <v>466</v>
      </c>
      <c r="E99" s="44" t="s">
        <v>467</v>
      </c>
      <c r="G99" t="s">
        <v>1183</v>
      </c>
      <c r="H99" s="245" t="s">
        <v>1184</v>
      </c>
    </row>
    <row r="100" spans="4:8">
      <c r="D100" s="44" t="s">
        <v>468</v>
      </c>
      <c r="E100" s="44" t="s">
        <v>469</v>
      </c>
      <c r="G100" t="s">
        <v>1185</v>
      </c>
      <c r="H100" s="245" t="s">
        <v>1186</v>
      </c>
    </row>
    <row r="101" spans="4:8">
      <c r="D101" s="44" t="s">
        <v>470</v>
      </c>
      <c r="E101" s="44" t="s">
        <v>471</v>
      </c>
      <c r="G101" t="s">
        <v>1187</v>
      </c>
      <c r="H101" s="245" t="s">
        <v>1188</v>
      </c>
    </row>
    <row r="102" spans="4:8">
      <c r="D102" s="44" t="s">
        <v>472</v>
      </c>
      <c r="E102" s="44" t="s">
        <v>473</v>
      </c>
      <c r="G102" t="s">
        <v>1189</v>
      </c>
      <c r="H102" s="245" t="s">
        <v>1190</v>
      </c>
    </row>
    <row r="103" spans="4:8">
      <c r="D103" s="44" t="s">
        <v>474</v>
      </c>
      <c r="E103" s="44" t="s">
        <v>475</v>
      </c>
      <c r="G103" t="s">
        <v>1191</v>
      </c>
      <c r="H103" s="245" t="s">
        <v>1192</v>
      </c>
    </row>
    <row r="104" spans="4:8">
      <c r="D104" s="43" t="s">
        <v>476</v>
      </c>
      <c r="E104" s="44" t="s">
        <v>477</v>
      </c>
      <c r="G104" t="s">
        <v>1193</v>
      </c>
      <c r="H104" s="245" t="s">
        <v>1194</v>
      </c>
    </row>
    <row r="105" spans="4:8">
      <c r="D105" s="44" t="s">
        <v>478</v>
      </c>
      <c r="E105" s="44" t="s">
        <v>479</v>
      </c>
      <c r="G105" t="s">
        <v>1195</v>
      </c>
      <c r="H105" s="245" t="s">
        <v>1196</v>
      </c>
    </row>
    <row r="106" spans="4:8">
      <c r="D106" s="44" t="s">
        <v>480</v>
      </c>
      <c r="E106" s="44" t="s">
        <v>481</v>
      </c>
      <c r="G106" t="s">
        <v>1197</v>
      </c>
      <c r="H106" s="245" t="s">
        <v>1198</v>
      </c>
    </row>
    <row r="107" spans="4:8">
      <c r="D107" s="44" t="s">
        <v>482</v>
      </c>
      <c r="E107" s="44" t="s">
        <v>483</v>
      </c>
      <c r="G107" t="s">
        <v>1199</v>
      </c>
      <c r="H107" s="245" t="s">
        <v>1200</v>
      </c>
    </row>
    <row r="108" spans="4:8">
      <c r="D108" s="44" t="s">
        <v>228</v>
      </c>
      <c r="E108" s="44" t="s">
        <v>484</v>
      </c>
      <c r="G108" t="s">
        <v>1201</v>
      </c>
      <c r="H108" s="245" t="s">
        <v>1202</v>
      </c>
    </row>
    <row r="109" spans="4:8">
      <c r="D109" s="44" t="s">
        <v>485</v>
      </c>
      <c r="E109" s="44" t="s">
        <v>486</v>
      </c>
      <c r="G109" t="s">
        <v>1203</v>
      </c>
      <c r="H109" s="245" t="s">
        <v>1204</v>
      </c>
    </row>
    <row r="110" spans="4:8">
      <c r="D110" s="44" t="s">
        <v>487</v>
      </c>
      <c r="E110" s="44" t="s">
        <v>488</v>
      </c>
      <c r="G110" t="s">
        <v>1205</v>
      </c>
      <c r="H110" s="245" t="s">
        <v>1206</v>
      </c>
    </row>
    <row r="111" spans="4:8">
      <c r="D111" s="43" t="s">
        <v>489</v>
      </c>
      <c r="E111" s="44" t="s">
        <v>490</v>
      </c>
      <c r="G111" t="s">
        <v>1207</v>
      </c>
      <c r="H111" s="245" t="s">
        <v>1208</v>
      </c>
    </row>
    <row r="112" spans="4:8">
      <c r="D112" s="44" t="s">
        <v>491</v>
      </c>
      <c r="E112" s="44" t="s">
        <v>492</v>
      </c>
      <c r="G112" t="s">
        <v>1209</v>
      </c>
      <c r="H112" s="245" t="s">
        <v>1210</v>
      </c>
    </row>
    <row r="113" spans="4:8">
      <c r="D113" s="44" t="s">
        <v>493</v>
      </c>
      <c r="E113" s="44" t="s">
        <v>494</v>
      </c>
      <c r="G113" t="s">
        <v>1211</v>
      </c>
      <c r="H113" s="245" t="s">
        <v>1212</v>
      </c>
    </row>
    <row r="114" spans="4:8">
      <c r="D114" s="44" t="s">
        <v>495</v>
      </c>
      <c r="E114" s="44" t="s">
        <v>496</v>
      </c>
      <c r="G114" t="s">
        <v>1213</v>
      </c>
      <c r="H114" s="245" t="s">
        <v>1214</v>
      </c>
    </row>
    <row r="115" spans="4:8">
      <c r="D115" s="44" t="s">
        <v>497</v>
      </c>
      <c r="E115" s="44" t="s">
        <v>498</v>
      </c>
      <c r="G115" t="s">
        <v>1215</v>
      </c>
      <c r="H115" s="245" t="s">
        <v>1216</v>
      </c>
    </row>
    <row r="116" spans="4:8">
      <c r="D116" s="44" t="s">
        <v>499</v>
      </c>
      <c r="E116" s="44" t="s">
        <v>500</v>
      </c>
      <c r="G116" t="s">
        <v>1217</v>
      </c>
      <c r="H116" s="245" t="s">
        <v>1218</v>
      </c>
    </row>
    <row r="117" spans="4:8">
      <c r="D117" s="44" t="s">
        <v>501</v>
      </c>
      <c r="E117" s="44" t="s">
        <v>502</v>
      </c>
      <c r="G117" t="s">
        <v>1219</v>
      </c>
      <c r="H117" s="245" t="s">
        <v>1220</v>
      </c>
    </row>
    <row r="118" spans="4:8">
      <c r="D118" s="44" t="s">
        <v>503</v>
      </c>
      <c r="E118" s="44" t="s">
        <v>504</v>
      </c>
      <c r="G118" t="s">
        <v>1221</v>
      </c>
      <c r="H118" s="245" t="s">
        <v>1222</v>
      </c>
    </row>
    <row r="119" spans="4:8">
      <c r="D119" s="44" t="s">
        <v>505</v>
      </c>
      <c r="E119" s="44" t="s">
        <v>506</v>
      </c>
      <c r="G119" t="s">
        <v>1223</v>
      </c>
      <c r="H119" s="245" t="s">
        <v>1224</v>
      </c>
    </row>
    <row r="120" spans="4:8">
      <c r="D120" s="44" t="s">
        <v>507</v>
      </c>
      <c r="E120" s="44" t="s">
        <v>508</v>
      </c>
      <c r="G120" t="s">
        <v>1225</v>
      </c>
      <c r="H120" s="245" t="s">
        <v>1226</v>
      </c>
    </row>
    <row r="121" spans="4:8">
      <c r="D121" s="44" t="s">
        <v>509</v>
      </c>
      <c r="E121" s="44" t="s">
        <v>510</v>
      </c>
      <c r="G121" t="s">
        <v>1227</v>
      </c>
      <c r="H121" s="245" t="s">
        <v>1228</v>
      </c>
    </row>
    <row r="122" spans="4:8">
      <c r="D122" s="44" t="s">
        <v>511</v>
      </c>
      <c r="E122" s="44" t="s">
        <v>512</v>
      </c>
      <c r="G122" t="s">
        <v>1229</v>
      </c>
      <c r="H122" s="245" t="s">
        <v>1230</v>
      </c>
    </row>
    <row r="123" spans="4:8">
      <c r="D123" s="44" t="s">
        <v>513</v>
      </c>
      <c r="E123" s="44" t="s">
        <v>514</v>
      </c>
      <c r="G123" t="s">
        <v>1231</v>
      </c>
      <c r="H123" s="245" t="s">
        <v>1232</v>
      </c>
    </row>
    <row r="124" spans="4:8">
      <c r="D124" s="44" t="s">
        <v>515</v>
      </c>
      <c r="E124" s="44" t="s">
        <v>516</v>
      </c>
      <c r="G124" t="s">
        <v>1233</v>
      </c>
      <c r="H124" s="245" t="s">
        <v>1234</v>
      </c>
    </row>
    <row r="125" spans="4:8">
      <c r="D125" s="44" t="s">
        <v>517</v>
      </c>
      <c r="E125" s="44" t="s">
        <v>518</v>
      </c>
      <c r="G125" t="s">
        <v>1235</v>
      </c>
      <c r="H125" s="245" t="s">
        <v>1236</v>
      </c>
    </row>
    <row r="126" spans="4:8">
      <c r="D126" s="44" t="s">
        <v>519</v>
      </c>
      <c r="E126" s="44" t="s">
        <v>520</v>
      </c>
      <c r="G126" t="s">
        <v>1237</v>
      </c>
      <c r="H126" s="245" t="s">
        <v>1238</v>
      </c>
    </row>
    <row r="127" spans="4:8">
      <c r="D127" s="44" t="s">
        <v>521</v>
      </c>
      <c r="E127" s="44" t="s">
        <v>522</v>
      </c>
      <c r="G127" t="s">
        <v>1239</v>
      </c>
      <c r="H127" s="245" t="s">
        <v>1240</v>
      </c>
    </row>
    <row r="128" spans="4:8">
      <c r="D128" s="44" t="s">
        <v>523</v>
      </c>
      <c r="E128" s="44" t="s">
        <v>524</v>
      </c>
      <c r="G128" t="s">
        <v>1241</v>
      </c>
      <c r="H128" s="245" t="s">
        <v>1242</v>
      </c>
    </row>
    <row r="129" spans="4:8">
      <c r="D129" s="44" t="s">
        <v>525</v>
      </c>
      <c r="E129" s="44" t="s">
        <v>526</v>
      </c>
      <c r="G129" t="s">
        <v>1243</v>
      </c>
      <c r="H129" s="245" t="s">
        <v>1244</v>
      </c>
    </row>
    <row r="130" spans="4:8">
      <c r="D130" s="44" t="s">
        <v>527</v>
      </c>
      <c r="E130" s="44" t="s">
        <v>528</v>
      </c>
      <c r="G130" t="s">
        <v>1245</v>
      </c>
      <c r="H130" s="245" t="s">
        <v>1246</v>
      </c>
    </row>
    <row r="131" spans="4:8">
      <c r="D131" s="44" t="s">
        <v>529</v>
      </c>
      <c r="E131" s="44" t="s">
        <v>530</v>
      </c>
      <c r="G131" t="s">
        <v>1247</v>
      </c>
      <c r="H131" s="245" t="s">
        <v>1248</v>
      </c>
    </row>
    <row r="132" spans="4:8">
      <c r="D132" s="44" t="s">
        <v>531</v>
      </c>
      <c r="E132" s="44" t="s">
        <v>532</v>
      </c>
      <c r="G132" t="s">
        <v>1249</v>
      </c>
      <c r="H132" s="245" t="s">
        <v>1250</v>
      </c>
    </row>
    <row r="133" spans="4:8">
      <c r="D133" s="44" t="s">
        <v>533</v>
      </c>
      <c r="E133" s="44" t="s">
        <v>534</v>
      </c>
      <c r="G133" t="s">
        <v>1251</v>
      </c>
      <c r="H133" s="245" t="s">
        <v>1252</v>
      </c>
    </row>
    <row r="134" spans="4:8">
      <c r="D134" s="44" t="s">
        <v>535</v>
      </c>
      <c r="E134" s="44" t="s">
        <v>536</v>
      </c>
      <c r="G134" t="s">
        <v>1253</v>
      </c>
      <c r="H134" s="245" t="s">
        <v>1254</v>
      </c>
    </row>
    <row r="135" spans="4:8">
      <c r="D135" s="44" t="s">
        <v>537</v>
      </c>
      <c r="E135" s="44" t="s">
        <v>538</v>
      </c>
      <c r="G135" t="s">
        <v>1255</v>
      </c>
      <c r="H135" s="245" t="s">
        <v>1256</v>
      </c>
    </row>
    <row r="136" spans="4:8">
      <c r="D136" s="44" t="s">
        <v>539</v>
      </c>
      <c r="E136" s="44" t="s">
        <v>540</v>
      </c>
      <c r="G136" t="s">
        <v>1257</v>
      </c>
      <c r="H136" s="245" t="s">
        <v>1258</v>
      </c>
    </row>
    <row r="137" spans="4:8">
      <c r="D137" s="44" t="s">
        <v>541</v>
      </c>
      <c r="E137" s="44" t="s">
        <v>542</v>
      </c>
      <c r="G137" t="s">
        <v>1259</v>
      </c>
      <c r="H137" s="245" t="s">
        <v>1260</v>
      </c>
    </row>
    <row r="138" spans="4:8">
      <c r="D138" s="44" t="s">
        <v>543</v>
      </c>
      <c r="E138" s="44" t="s">
        <v>544</v>
      </c>
      <c r="G138" t="s">
        <v>1261</v>
      </c>
      <c r="H138" s="245" t="s">
        <v>1262</v>
      </c>
    </row>
    <row r="139" spans="4:8">
      <c r="D139" s="44" t="s">
        <v>545</v>
      </c>
      <c r="E139" s="44" t="s">
        <v>546</v>
      </c>
      <c r="G139" t="s">
        <v>1263</v>
      </c>
      <c r="H139" s="245" t="s">
        <v>1264</v>
      </c>
    </row>
    <row r="140" spans="4:8">
      <c r="D140" s="44" t="s">
        <v>547</v>
      </c>
      <c r="E140" s="44" t="s">
        <v>548</v>
      </c>
      <c r="G140" t="s">
        <v>1265</v>
      </c>
      <c r="H140" s="245" t="s">
        <v>1266</v>
      </c>
    </row>
    <row r="141" spans="4:8">
      <c r="D141" s="44" t="s">
        <v>549</v>
      </c>
      <c r="E141" s="44" t="s">
        <v>550</v>
      </c>
      <c r="G141" t="s">
        <v>1267</v>
      </c>
      <c r="H141" s="245" t="s">
        <v>1268</v>
      </c>
    </row>
    <row r="142" spans="4:8">
      <c r="D142" s="44" t="s">
        <v>551</v>
      </c>
      <c r="E142" s="44" t="s">
        <v>552</v>
      </c>
      <c r="G142" t="s">
        <v>1269</v>
      </c>
      <c r="H142" s="245" t="s">
        <v>1270</v>
      </c>
    </row>
    <row r="143" spans="4:8">
      <c r="D143" s="44" t="s">
        <v>553</v>
      </c>
      <c r="E143" s="44" t="s">
        <v>554</v>
      </c>
      <c r="G143" t="s">
        <v>1271</v>
      </c>
      <c r="H143" s="245" t="s">
        <v>1272</v>
      </c>
    </row>
    <row r="144" spans="4:8">
      <c r="D144" s="44" t="s">
        <v>555</v>
      </c>
      <c r="E144" s="44" t="s">
        <v>556</v>
      </c>
      <c r="G144" t="s">
        <v>1273</v>
      </c>
      <c r="H144" s="245" t="s">
        <v>1274</v>
      </c>
    </row>
    <row r="145" spans="4:8">
      <c r="D145" s="44" t="s">
        <v>557</v>
      </c>
      <c r="E145" s="44" t="s">
        <v>558</v>
      </c>
      <c r="G145" t="s">
        <v>1275</v>
      </c>
      <c r="H145" s="245" t="s">
        <v>1276</v>
      </c>
    </row>
    <row r="146" spans="4:8">
      <c r="D146" s="44" t="s">
        <v>559</v>
      </c>
      <c r="E146" s="44" t="s">
        <v>560</v>
      </c>
      <c r="G146" t="s">
        <v>1277</v>
      </c>
      <c r="H146" s="245" t="s">
        <v>1278</v>
      </c>
    </row>
    <row r="147" spans="4:8">
      <c r="D147" s="44" t="s">
        <v>561</v>
      </c>
      <c r="E147" s="44" t="s">
        <v>562</v>
      </c>
      <c r="G147" t="s">
        <v>1279</v>
      </c>
      <c r="H147" s="245" t="s">
        <v>1280</v>
      </c>
    </row>
    <row r="148" spans="4:8">
      <c r="D148" s="44" t="s">
        <v>563</v>
      </c>
      <c r="E148" s="44" t="s">
        <v>564</v>
      </c>
      <c r="G148" t="s">
        <v>1281</v>
      </c>
      <c r="H148" s="245" t="s">
        <v>1282</v>
      </c>
    </row>
    <row r="149" spans="4:8">
      <c r="D149" s="44" t="s">
        <v>565</v>
      </c>
      <c r="E149" s="44" t="s">
        <v>566</v>
      </c>
      <c r="G149" t="s">
        <v>1283</v>
      </c>
      <c r="H149" s="245" t="s">
        <v>1284</v>
      </c>
    </row>
    <row r="150" spans="4:8">
      <c r="D150" s="44" t="s">
        <v>567</v>
      </c>
      <c r="E150" s="44" t="s">
        <v>568</v>
      </c>
      <c r="G150" t="s">
        <v>1285</v>
      </c>
      <c r="H150" s="245" t="s">
        <v>1286</v>
      </c>
    </row>
    <row r="151" spans="4:8">
      <c r="D151" s="44" t="s">
        <v>569</v>
      </c>
      <c r="E151" s="44" t="s">
        <v>570</v>
      </c>
      <c r="G151" t="s">
        <v>1287</v>
      </c>
      <c r="H151" s="245" t="s">
        <v>1288</v>
      </c>
    </row>
    <row r="152" spans="4:8">
      <c r="D152" s="44" t="s">
        <v>571</v>
      </c>
      <c r="E152" s="44" t="s">
        <v>572</v>
      </c>
      <c r="G152" t="s">
        <v>1289</v>
      </c>
      <c r="H152" s="245" t="s">
        <v>1290</v>
      </c>
    </row>
    <row r="153" spans="4:8">
      <c r="D153" s="44" t="s">
        <v>573</v>
      </c>
      <c r="E153" s="44" t="s">
        <v>574</v>
      </c>
      <c r="G153" t="s">
        <v>1291</v>
      </c>
      <c r="H153" s="245" t="s">
        <v>1292</v>
      </c>
    </row>
    <row r="154" spans="4:8">
      <c r="D154" s="44" t="s">
        <v>575</v>
      </c>
      <c r="E154" s="44" t="s">
        <v>576</v>
      </c>
      <c r="G154" t="s">
        <v>1293</v>
      </c>
      <c r="H154" s="245" t="s">
        <v>1294</v>
      </c>
    </row>
    <row r="155" spans="4:8">
      <c r="D155" s="44" t="s">
        <v>577</v>
      </c>
      <c r="E155" s="44" t="s">
        <v>578</v>
      </c>
      <c r="G155" t="s">
        <v>1295</v>
      </c>
      <c r="H155" s="245" t="s">
        <v>1296</v>
      </c>
    </row>
    <row r="156" spans="4:8">
      <c r="D156" s="44" t="s">
        <v>579</v>
      </c>
      <c r="E156" s="44" t="s">
        <v>580</v>
      </c>
      <c r="G156" t="s">
        <v>1297</v>
      </c>
      <c r="H156" t="s">
        <v>1298</v>
      </c>
    </row>
    <row r="157" spans="4:8">
      <c r="D157" s="44" t="s">
        <v>581</v>
      </c>
      <c r="E157" s="44" t="s">
        <v>582</v>
      </c>
      <c r="G157" t="s">
        <v>1299</v>
      </c>
      <c r="H157" s="245" t="s">
        <v>1300</v>
      </c>
    </row>
    <row r="158" spans="4:8" ht="25.5">
      <c r="D158" s="44" t="s">
        <v>583</v>
      </c>
      <c r="E158" s="44" t="s">
        <v>584</v>
      </c>
      <c r="G158" t="s">
        <v>1301</v>
      </c>
      <c r="H158" s="245" t="s">
        <v>1302</v>
      </c>
    </row>
    <row r="159" spans="4:8" ht="25.5">
      <c r="D159" s="44" t="s">
        <v>585</v>
      </c>
      <c r="E159" s="44" t="s">
        <v>586</v>
      </c>
      <c r="G159" t="s">
        <v>1303</v>
      </c>
      <c r="H159" s="245" t="s">
        <v>1304</v>
      </c>
    </row>
    <row r="160" spans="4:8" ht="25.5">
      <c r="D160" s="44" t="s">
        <v>587</v>
      </c>
      <c r="E160" s="44" t="s">
        <v>588</v>
      </c>
      <c r="G160" t="s">
        <v>1305</v>
      </c>
      <c r="H160" s="245" t="s">
        <v>1306</v>
      </c>
    </row>
    <row r="161" spans="4:8">
      <c r="D161" s="44" t="s">
        <v>589</v>
      </c>
      <c r="E161" s="44" t="s">
        <v>590</v>
      </c>
      <c r="G161" t="s">
        <v>1307</v>
      </c>
      <c r="H161" s="245" t="s">
        <v>1308</v>
      </c>
    </row>
    <row r="162" spans="4:8">
      <c r="D162" s="44" t="s">
        <v>591</v>
      </c>
      <c r="E162" s="44" t="s">
        <v>592</v>
      </c>
      <c r="G162" t="s">
        <v>1309</v>
      </c>
      <c r="H162" s="245" t="s">
        <v>1310</v>
      </c>
    </row>
    <row r="163" spans="4:8">
      <c r="D163" s="44" t="s">
        <v>593</v>
      </c>
      <c r="E163" s="44" t="s">
        <v>594</v>
      </c>
      <c r="G163" t="s">
        <v>1311</v>
      </c>
      <c r="H163" s="245" t="s">
        <v>1312</v>
      </c>
    </row>
    <row r="164" spans="4:8">
      <c r="D164" s="44" t="s">
        <v>595</v>
      </c>
      <c r="E164" s="44" t="s">
        <v>596</v>
      </c>
      <c r="G164" t="s">
        <v>1313</v>
      </c>
      <c r="H164" s="245" t="s">
        <v>1314</v>
      </c>
    </row>
    <row r="165" spans="4:8">
      <c r="D165" s="44" t="s">
        <v>597</v>
      </c>
      <c r="E165" s="44" t="s">
        <v>598</v>
      </c>
    </row>
    <row r="166" spans="4:8">
      <c r="D166" s="44" t="s">
        <v>599</v>
      </c>
      <c r="E166" s="44" t="s">
        <v>600</v>
      </c>
    </row>
    <row r="167" spans="4:8">
      <c r="D167" s="44" t="s">
        <v>601</v>
      </c>
      <c r="E167" s="44" t="s">
        <v>602</v>
      </c>
    </row>
    <row r="168" spans="4:8">
      <c r="D168" s="44" t="s">
        <v>603</v>
      </c>
      <c r="E168" s="44" t="s">
        <v>604</v>
      </c>
    </row>
    <row r="169" spans="4:8">
      <c r="D169" s="44" t="s">
        <v>605</v>
      </c>
      <c r="E169" s="44" t="s">
        <v>606</v>
      </c>
    </row>
    <row r="170" spans="4:8">
      <c r="D170" s="44" t="s">
        <v>607</v>
      </c>
      <c r="E170" s="44" t="s">
        <v>608</v>
      </c>
    </row>
    <row r="171" spans="4:8">
      <c r="D171" s="44" t="s">
        <v>609</v>
      </c>
      <c r="E171" s="44" t="s">
        <v>610</v>
      </c>
    </row>
    <row r="172" spans="4:8">
      <c r="D172" s="44" t="s">
        <v>611</v>
      </c>
      <c r="E172" s="44" t="s">
        <v>612</v>
      </c>
    </row>
    <row r="173" spans="4:8">
      <c r="D173" s="44" t="s">
        <v>613</v>
      </c>
      <c r="E173" s="44" t="s">
        <v>614</v>
      </c>
    </row>
    <row r="174" spans="4:8">
      <c r="D174" s="44" t="s">
        <v>615</v>
      </c>
      <c r="E174" s="44" t="s">
        <v>616</v>
      </c>
    </row>
    <row r="175" spans="4:8">
      <c r="D175" s="44" t="s">
        <v>617</v>
      </c>
      <c r="E175" s="44" t="s">
        <v>618</v>
      </c>
    </row>
    <row r="176" spans="4:8">
      <c r="D176" s="44" t="s">
        <v>619</v>
      </c>
      <c r="E176" s="44" t="s">
        <v>620</v>
      </c>
    </row>
    <row r="177" spans="4:5">
      <c r="D177" s="44" t="s">
        <v>621</v>
      </c>
      <c r="E177" s="44" t="s">
        <v>622</v>
      </c>
    </row>
    <row r="178" spans="4:5">
      <c r="D178" s="44" t="s">
        <v>623</v>
      </c>
      <c r="E178" s="44" t="s">
        <v>624</v>
      </c>
    </row>
    <row r="179" spans="4:5">
      <c r="D179" s="44" t="s">
        <v>625</v>
      </c>
      <c r="E179" s="44" t="s">
        <v>626</v>
      </c>
    </row>
    <row r="180" spans="4:5">
      <c r="D180" s="44" t="s">
        <v>627</v>
      </c>
      <c r="E180" s="44" t="s">
        <v>628</v>
      </c>
    </row>
    <row r="181" spans="4:5">
      <c r="D181" s="44" t="s">
        <v>629</v>
      </c>
      <c r="E181" s="44" t="s">
        <v>630</v>
      </c>
    </row>
    <row r="182" spans="4:5">
      <c r="D182" s="43" t="s">
        <v>631</v>
      </c>
      <c r="E182" s="44" t="s">
        <v>632</v>
      </c>
    </row>
    <row r="183" spans="4:5">
      <c r="D183" s="44" t="s">
        <v>633</v>
      </c>
      <c r="E183" s="44" t="s">
        <v>634</v>
      </c>
    </row>
    <row r="184" spans="4:5">
      <c r="D184" s="44" t="s">
        <v>635</v>
      </c>
      <c r="E184" s="44" t="s">
        <v>636</v>
      </c>
    </row>
    <row r="185" spans="4:5">
      <c r="D185" s="44" t="s">
        <v>637</v>
      </c>
      <c r="E185" s="44" t="s">
        <v>638</v>
      </c>
    </row>
    <row r="186" spans="4:5">
      <c r="D186" s="44" t="s">
        <v>639</v>
      </c>
      <c r="E186" s="44" t="s">
        <v>640</v>
      </c>
    </row>
    <row r="187" spans="4:5">
      <c r="D187" s="44" t="s">
        <v>641</v>
      </c>
      <c r="E187" s="44" t="s">
        <v>642</v>
      </c>
    </row>
    <row r="188" spans="4:5">
      <c r="D188" s="44" t="s">
        <v>643</v>
      </c>
      <c r="E188" s="44" t="s">
        <v>644</v>
      </c>
    </row>
    <row r="189" spans="4:5">
      <c r="D189" s="44" t="s">
        <v>645</v>
      </c>
      <c r="E189" s="44" t="s">
        <v>646</v>
      </c>
    </row>
    <row r="190" spans="4:5">
      <c r="D190" s="44" t="s">
        <v>647</v>
      </c>
      <c r="E190" s="44" t="s">
        <v>648</v>
      </c>
    </row>
    <row r="191" spans="4:5">
      <c r="D191" s="44" t="s">
        <v>649</v>
      </c>
      <c r="E191" s="44" t="s">
        <v>650</v>
      </c>
    </row>
    <row r="192" spans="4:5">
      <c r="D192" s="44" t="s">
        <v>651</v>
      </c>
      <c r="E192" s="44" t="s">
        <v>652</v>
      </c>
    </row>
    <row r="193" spans="4:5">
      <c r="D193" s="44" t="s">
        <v>221</v>
      </c>
      <c r="E193" s="44" t="s">
        <v>653</v>
      </c>
    </row>
    <row r="194" spans="4:5">
      <c r="D194" s="44" t="s">
        <v>654</v>
      </c>
      <c r="E194" s="44" t="s">
        <v>655</v>
      </c>
    </row>
    <row r="195" spans="4:5">
      <c r="D195" s="44" t="s">
        <v>656</v>
      </c>
      <c r="E195" s="44" t="s">
        <v>657</v>
      </c>
    </row>
    <row r="196" spans="4:5">
      <c r="D196" s="44" t="s">
        <v>658</v>
      </c>
      <c r="E196" s="44" t="s">
        <v>659</v>
      </c>
    </row>
    <row r="197" spans="4:5">
      <c r="D197" s="44" t="s">
        <v>660</v>
      </c>
      <c r="E197" s="44" t="s">
        <v>661</v>
      </c>
    </row>
    <row r="198" spans="4:5">
      <c r="D198" s="44" t="s">
        <v>662</v>
      </c>
      <c r="E198" s="44" t="s">
        <v>663</v>
      </c>
    </row>
    <row r="199" spans="4:5">
      <c r="D199" s="44" t="s">
        <v>664</v>
      </c>
      <c r="E199" s="44" t="s">
        <v>665</v>
      </c>
    </row>
    <row r="200" spans="4:5">
      <c r="D200" s="44" t="s">
        <v>666</v>
      </c>
      <c r="E200" s="44" t="s">
        <v>667</v>
      </c>
    </row>
    <row r="201" spans="4:5">
      <c r="D201" s="44" t="s">
        <v>668</v>
      </c>
      <c r="E201" s="44" t="s">
        <v>669</v>
      </c>
    </row>
    <row r="202" spans="4:5">
      <c r="D202" s="44" t="s">
        <v>670</v>
      </c>
      <c r="E202" s="44" t="s">
        <v>671</v>
      </c>
    </row>
    <row r="203" spans="4:5">
      <c r="D203" s="44" t="s">
        <v>672</v>
      </c>
      <c r="E203" s="44" t="s">
        <v>673</v>
      </c>
    </row>
    <row r="204" spans="4:5">
      <c r="D204" s="44" t="s">
        <v>674</v>
      </c>
      <c r="E204" s="44" t="s">
        <v>675</v>
      </c>
    </row>
    <row r="205" spans="4:5">
      <c r="D205" s="44" t="s">
        <v>676</v>
      </c>
      <c r="E205" s="44" t="s">
        <v>677</v>
      </c>
    </row>
    <row r="206" spans="4:5">
      <c r="D206" s="44" t="s">
        <v>678</v>
      </c>
      <c r="E206" s="44" t="s">
        <v>679</v>
      </c>
    </row>
    <row r="207" spans="4:5">
      <c r="D207" s="44" t="s">
        <v>680</v>
      </c>
      <c r="E207" s="44" t="s">
        <v>681</v>
      </c>
    </row>
    <row r="208" spans="4:5">
      <c r="D208" s="44" t="s">
        <v>682</v>
      </c>
      <c r="E208" s="44" t="s">
        <v>683</v>
      </c>
    </row>
    <row r="209" spans="4:5">
      <c r="D209" s="44" t="s">
        <v>684</v>
      </c>
      <c r="E209" s="44" t="s">
        <v>685</v>
      </c>
    </row>
    <row r="210" spans="4:5">
      <c r="D210" s="44" t="s">
        <v>686</v>
      </c>
      <c r="E210" s="44" t="s">
        <v>687</v>
      </c>
    </row>
    <row r="211" spans="4:5">
      <c r="D211" s="44" t="s">
        <v>688</v>
      </c>
      <c r="E211" s="44" t="s">
        <v>689</v>
      </c>
    </row>
    <row r="212" spans="4:5">
      <c r="D212" s="44" t="s">
        <v>690</v>
      </c>
      <c r="E212" s="44" t="s">
        <v>691</v>
      </c>
    </row>
    <row r="213" spans="4:5">
      <c r="D213" s="44" t="s">
        <v>692</v>
      </c>
      <c r="E213" s="44" t="s">
        <v>693</v>
      </c>
    </row>
    <row r="214" spans="4:5">
      <c r="D214" s="44" t="s">
        <v>694</v>
      </c>
      <c r="E214" s="44" t="s">
        <v>695</v>
      </c>
    </row>
    <row r="215" spans="4:5">
      <c r="D215" s="44" t="s">
        <v>696</v>
      </c>
      <c r="E215" s="44" t="s">
        <v>697</v>
      </c>
    </row>
    <row r="216" spans="4:5">
      <c r="D216" s="44" t="s">
        <v>698</v>
      </c>
      <c r="E216" s="44" t="s">
        <v>699</v>
      </c>
    </row>
    <row r="217" spans="4:5">
      <c r="D217" s="44" t="s">
        <v>700</v>
      </c>
      <c r="E217" s="44" t="s">
        <v>701</v>
      </c>
    </row>
    <row r="218" spans="4:5">
      <c r="D218" s="44" t="s">
        <v>702</v>
      </c>
      <c r="E218" s="44" t="s">
        <v>703</v>
      </c>
    </row>
    <row r="219" spans="4:5">
      <c r="D219" s="44" t="s">
        <v>704</v>
      </c>
      <c r="E219" s="44" t="s">
        <v>705</v>
      </c>
    </row>
    <row r="220" spans="4:5">
      <c r="D220" s="44" t="s">
        <v>706</v>
      </c>
      <c r="E220" s="44" t="s">
        <v>707</v>
      </c>
    </row>
    <row r="221" spans="4:5">
      <c r="D221" s="44" t="s">
        <v>708</v>
      </c>
      <c r="E221" s="44" t="s">
        <v>709</v>
      </c>
    </row>
    <row r="222" spans="4:5">
      <c r="D222" s="44" t="s">
        <v>710</v>
      </c>
      <c r="E222" s="44" t="s">
        <v>711</v>
      </c>
    </row>
    <row r="223" spans="4:5">
      <c r="D223" s="44" t="s">
        <v>712</v>
      </c>
      <c r="E223" s="44" t="s">
        <v>713</v>
      </c>
    </row>
    <row r="224" spans="4:5">
      <c r="D224" s="44" t="s">
        <v>714</v>
      </c>
      <c r="E224" s="44" t="s">
        <v>715</v>
      </c>
    </row>
    <row r="225" spans="4:5">
      <c r="D225" s="44" t="s">
        <v>716</v>
      </c>
      <c r="E225" s="44" t="s">
        <v>717</v>
      </c>
    </row>
    <row r="226" spans="4:5">
      <c r="D226" s="44" t="s">
        <v>718</v>
      </c>
      <c r="E226" s="44" t="s">
        <v>719</v>
      </c>
    </row>
    <row r="227" spans="4:5">
      <c r="D227" s="44" t="s">
        <v>720</v>
      </c>
      <c r="E227" s="44" t="s">
        <v>721</v>
      </c>
    </row>
    <row r="228" spans="4:5">
      <c r="D228" s="44" t="s">
        <v>722</v>
      </c>
      <c r="E228" s="44" t="s">
        <v>723</v>
      </c>
    </row>
    <row r="229" spans="4:5">
      <c r="D229" s="43" t="s">
        <v>724</v>
      </c>
      <c r="E229" s="44" t="s">
        <v>725</v>
      </c>
    </row>
    <row r="230" spans="4:5">
      <c r="D230" s="44" t="s">
        <v>726</v>
      </c>
      <c r="E230" s="44" t="s">
        <v>727</v>
      </c>
    </row>
    <row r="231" spans="4:5">
      <c r="D231" s="44" t="s">
        <v>728</v>
      </c>
      <c r="E231" s="44" t="s">
        <v>729</v>
      </c>
    </row>
    <row r="232" spans="4:5">
      <c r="D232" s="44" t="s">
        <v>730</v>
      </c>
      <c r="E232" s="44" t="s">
        <v>731</v>
      </c>
    </row>
    <row r="233" spans="4:5">
      <c r="D233" s="44" t="s">
        <v>732</v>
      </c>
      <c r="E233" s="44" t="s">
        <v>733</v>
      </c>
    </row>
    <row r="234" spans="4:5">
      <c r="D234" s="44" t="s">
        <v>734</v>
      </c>
      <c r="E234" s="44" t="s">
        <v>735</v>
      </c>
    </row>
    <row r="235" spans="4:5">
      <c r="D235" s="44" t="s">
        <v>736</v>
      </c>
      <c r="E235" s="44" t="s">
        <v>737</v>
      </c>
    </row>
    <row r="236" spans="4:5">
      <c r="D236" s="44" t="s">
        <v>738</v>
      </c>
      <c r="E236" s="44" t="s">
        <v>739</v>
      </c>
    </row>
    <row r="237" spans="4:5">
      <c r="D237" s="44" t="s">
        <v>740</v>
      </c>
      <c r="E237" s="44" t="s">
        <v>741</v>
      </c>
    </row>
    <row r="238" spans="4:5">
      <c r="D238" s="44" t="s">
        <v>742</v>
      </c>
      <c r="E238" s="44" t="s">
        <v>743</v>
      </c>
    </row>
    <row r="239" spans="4:5">
      <c r="D239" s="44" t="s">
        <v>744</v>
      </c>
      <c r="E239" s="44" t="s">
        <v>745</v>
      </c>
    </row>
    <row r="240" spans="4:5">
      <c r="D240" s="44" t="s">
        <v>746</v>
      </c>
      <c r="E240" s="44" t="s">
        <v>747</v>
      </c>
    </row>
    <row r="241" spans="4:5">
      <c r="D241" s="44" t="s">
        <v>748</v>
      </c>
      <c r="E241" s="44" t="s">
        <v>749</v>
      </c>
    </row>
    <row r="242" spans="4:5">
      <c r="D242" s="44" t="s">
        <v>750</v>
      </c>
      <c r="E242" s="44" t="s">
        <v>751</v>
      </c>
    </row>
    <row r="243" spans="4:5">
      <c r="D243" s="44" t="s">
        <v>752</v>
      </c>
      <c r="E243" s="44" t="s">
        <v>753</v>
      </c>
    </row>
    <row r="244" spans="4:5">
      <c r="D244" s="44" t="s">
        <v>754</v>
      </c>
      <c r="E244" s="44" t="s">
        <v>755</v>
      </c>
    </row>
    <row r="245" spans="4:5">
      <c r="D245" s="44" t="s">
        <v>756</v>
      </c>
      <c r="E245" s="44" t="s">
        <v>757</v>
      </c>
    </row>
    <row r="246" spans="4:5">
      <c r="D246" s="44" t="s">
        <v>758</v>
      </c>
      <c r="E246" s="44" t="s">
        <v>759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Ivanova</dc:creator>
  <cp:lastModifiedBy>Ivelina Ivanova</cp:lastModifiedBy>
  <cp:lastPrinted>2020-06-25T11:32:39Z</cp:lastPrinted>
  <dcterms:created xsi:type="dcterms:W3CDTF">2004-03-04T10:58:58Z</dcterms:created>
  <dcterms:modified xsi:type="dcterms:W3CDTF">2026-07-30T06:56:53Z</dcterms:modified>
</cp:coreProperties>
</file>